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nds Web\Current Files\"/>
    </mc:Choice>
  </mc:AlternateContent>
  <xr:revisionPtr revIDLastSave="0" documentId="8_{532CC406-BE0A-4B2E-BA2F-C91EF97C0C82}" xr6:coauthVersionLast="44" xr6:coauthVersionMax="44" xr10:uidLastSave="{00000000-0000-0000-0000-000000000000}"/>
  <bookViews>
    <workbookView xWindow="-120" yWindow="-120" windowWidth="25440" windowHeight="15390" xr2:uid="{D8B5E7BA-D765-46B9-9D24-DF80D151D1AF}"/>
  </bookViews>
  <sheets>
    <sheet name="Sheet1" sheetId="1" r:id="rId1"/>
  </sheets>
  <externalReferences>
    <externalReference r:id="rId2"/>
  </externalReferences>
  <definedNames>
    <definedName name="_xlnm.Print_Area" localSheetId="0">Sheet1!$A$1:$V$75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1" l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C48" i="1"/>
  <c r="V37" i="1" l="1"/>
  <c r="V40" i="1" s="1"/>
  <c r="U37" i="1"/>
  <c r="U40" i="1" s="1"/>
  <c r="T37" i="1"/>
  <c r="S37" i="1"/>
  <c r="S40" i="1" s="1"/>
  <c r="R37" i="1"/>
  <c r="R40" i="1" s="1"/>
  <c r="Q37" i="1"/>
  <c r="Q40" i="1" s="1"/>
  <c r="P37" i="1"/>
  <c r="P40" i="1" s="1"/>
  <c r="O37" i="1"/>
  <c r="O40" i="1" s="1"/>
  <c r="N37" i="1"/>
  <c r="N40" i="1" s="1"/>
  <c r="M37" i="1"/>
  <c r="M40" i="1" s="1"/>
  <c r="L37" i="1"/>
  <c r="L40" i="1" s="1"/>
  <c r="K37" i="1"/>
  <c r="J37" i="1"/>
  <c r="J40" i="1" s="1"/>
  <c r="I37" i="1"/>
  <c r="I40" i="1" s="1"/>
  <c r="H37" i="1"/>
  <c r="H40" i="1" s="1"/>
  <c r="G37" i="1"/>
  <c r="G40" i="1" s="1"/>
  <c r="F37" i="1"/>
  <c r="F40" i="1" s="1"/>
  <c r="E37" i="1"/>
  <c r="E40" i="1" s="1"/>
  <c r="D37" i="1"/>
  <c r="D40" i="1" s="1"/>
  <c r="K40" i="1"/>
  <c r="C37" i="1"/>
  <c r="C40" i="1" s="1"/>
  <c r="D24" i="1"/>
  <c r="D50" i="1" s="1"/>
  <c r="E24" i="1"/>
  <c r="E50" i="1" s="1"/>
  <c r="F24" i="1"/>
  <c r="F50" i="1" s="1"/>
  <c r="G24" i="1"/>
  <c r="G50" i="1" s="1"/>
  <c r="H24" i="1"/>
  <c r="H50" i="1" s="1"/>
  <c r="I24" i="1"/>
  <c r="I50" i="1" s="1"/>
  <c r="J24" i="1"/>
  <c r="J50" i="1" s="1"/>
  <c r="K24" i="1"/>
  <c r="K50" i="1" s="1"/>
  <c r="L24" i="1"/>
  <c r="L50" i="1" s="1"/>
  <c r="M24" i="1"/>
  <c r="M50" i="1" s="1"/>
  <c r="N24" i="1"/>
  <c r="N50" i="1" s="1"/>
  <c r="O24" i="1"/>
  <c r="O50" i="1" s="1"/>
  <c r="P24" i="1"/>
  <c r="P50" i="1" s="1"/>
  <c r="Q24" i="1"/>
  <c r="Q50" i="1" s="1"/>
  <c r="R24" i="1"/>
  <c r="R50" i="1" s="1"/>
  <c r="S24" i="1"/>
  <c r="S50" i="1" s="1"/>
  <c r="T24" i="1"/>
  <c r="T50" i="1" s="1"/>
  <c r="U24" i="1"/>
  <c r="U50" i="1" s="1"/>
  <c r="V24" i="1"/>
  <c r="V50" i="1" s="1"/>
  <c r="C24" i="1"/>
  <c r="C50" i="1" s="1"/>
  <c r="T40" i="1"/>
  <c r="D11" i="1"/>
  <c r="D74" i="1" s="1"/>
  <c r="E11" i="1"/>
  <c r="E74" i="1" s="1"/>
  <c r="F11" i="1"/>
  <c r="F74" i="1" s="1"/>
  <c r="G11" i="1"/>
  <c r="G74" i="1" s="1"/>
  <c r="H11" i="1"/>
  <c r="H74" i="1" s="1"/>
  <c r="I11" i="1"/>
  <c r="I74" i="1" s="1"/>
  <c r="J11" i="1"/>
  <c r="J74" i="1" s="1"/>
  <c r="K11" i="1"/>
  <c r="K74" i="1" s="1"/>
  <c r="L11" i="1"/>
  <c r="L74" i="1" s="1"/>
  <c r="M11" i="1"/>
  <c r="M74" i="1" s="1"/>
  <c r="N11" i="1"/>
  <c r="N74" i="1" s="1"/>
  <c r="O11" i="1"/>
  <c r="O74" i="1" s="1"/>
  <c r="P11" i="1"/>
  <c r="P74" i="1" s="1"/>
  <c r="Q11" i="1"/>
  <c r="Q74" i="1" s="1"/>
  <c r="R11" i="1"/>
  <c r="R74" i="1" s="1"/>
  <c r="S11" i="1"/>
  <c r="S74" i="1" s="1"/>
  <c r="T11" i="1"/>
  <c r="T74" i="1" s="1"/>
  <c r="U11" i="1"/>
  <c r="U74" i="1" s="1"/>
  <c r="V11" i="1"/>
  <c r="V74" i="1" s="1"/>
  <c r="C11" i="1"/>
  <c r="C74" i="1" s="1"/>
  <c r="I42" i="1" l="1"/>
  <c r="I71" i="1" s="1"/>
  <c r="H42" i="1"/>
  <c r="H71" i="1" s="1"/>
  <c r="G42" i="1"/>
  <c r="G71" i="1" s="1"/>
  <c r="Q42" i="1"/>
  <c r="Q71" i="1" s="1"/>
  <c r="C42" i="1"/>
  <c r="C71" i="1" s="1"/>
  <c r="J42" i="1"/>
  <c r="J71" i="1" s="1"/>
  <c r="R42" i="1"/>
  <c r="R71" i="1" s="1"/>
  <c r="T42" i="1"/>
  <c r="T71" i="1" s="1"/>
  <c r="S42" i="1"/>
  <c r="S71" i="1" s="1"/>
  <c r="K42" i="1"/>
  <c r="K71" i="1" s="1"/>
  <c r="D42" i="1"/>
  <c r="D71" i="1" s="1"/>
  <c r="P42" i="1"/>
  <c r="P71" i="1" s="1"/>
  <c r="E42" i="1"/>
  <c r="E71" i="1" s="1"/>
  <c r="M42" i="1"/>
  <c r="M71" i="1" s="1"/>
  <c r="U42" i="1"/>
  <c r="U71" i="1" s="1"/>
  <c r="L42" i="1"/>
  <c r="L71" i="1" s="1"/>
  <c r="F42" i="1"/>
  <c r="F71" i="1" s="1"/>
  <c r="N42" i="1"/>
  <c r="N71" i="1" s="1"/>
  <c r="V42" i="1"/>
  <c r="V71" i="1" s="1"/>
  <c r="O42" i="1"/>
  <c r="O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Bernas, Jay</author>
  </authors>
  <commentList>
    <comment ref="C65" authorId="0" shapeId="0" xr:uid="{89258D58-2683-4D98-A4B4-F1A5FD36E2CF}">
      <text>
        <r>
          <rPr>
            <b/>
            <sz val="9"/>
            <color indexed="81"/>
            <rFont val="Tahoma"/>
            <family val="2"/>
          </rPr>
          <t>Bernas, Jay:</t>
        </r>
        <r>
          <rPr>
            <sz val="9"/>
            <color indexed="81"/>
            <rFont val="Tahoma"/>
            <family val="2"/>
          </rPr>
          <t xml:space="preserve">
Accounts for EXPENSED capital projects, Op Exp - Dep - Premium Amortization</t>
        </r>
      </text>
    </comment>
  </commentList>
</comments>
</file>

<file path=xl/sharedStrings.xml><?xml version="1.0" encoding="utf-8"?>
<sst xmlns="http://schemas.openxmlformats.org/spreadsheetml/2006/main" count="66" uniqueCount="57">
  <si>
    <t>Financial Forecast (in thousands)</t>
  </si>
  <si>
    <t>Operating Budget Forecast</t>
  </si>
  <si>
    <t>Projected Annual Water Consumption Decline</t>
  </si>
  <si>
    <t>Projected Wastewater Rate Increase</t>
  </si>
  <si>
    <t>Projected Wastewater Rate , $/ccf</t>
  </si>
  <si>
    <t>Revenues</t>
  </si>
  <si>
    <t xml:space="preserve">YOY Op Rev </t>
  </si>
  <si>
    <t>Operating Revenues</t>
  </si>
  <si>
    <t>Non-operating Revenues</t>
  </si>
  <si>
    <t>Total Revenues</t>
  </si>
  <si>
    <t>Salaries</t>
  </si>
  <si>
    <t>Benefits</t>
  </si>
  <si>
    <t>Materials &amp; Supplies</t>
  </si>
  <si>
    <t>Transportation</t>
  </si>
  <si>
    <t>Utilities</t>
  </si>
  <si>
    <t>Chemical Purchases</t>
  </si>
  <si>
    <t>Contractual Services</t>
  </si>
  <si>
    <t>Miscellaneous Expenses</t>
  </si>
  <si>
    <t>Major Repairs and Replacements</t>
  </si>
  <si>
    <t>Capital Projects Expensed (From CIP)</t>
  </si>
  <si>
    <t>Non-personnel Operating Expenses</t>
  </si>
  <si>
    <t>Pension/OPEB Expense</t>
  </si>
  <si>
    <t>Bond Issuance Cost</t>
  </si>
  <si>
    <t>Total Operating Expenses for DSCR</t>
  </si>
  <si>
    <t>Capital Acquisitions</t>
  </si>
  <si>
    <t>Total Operating Appropriations from Budget</t>
  </si>
  <si>
    <r>
      <rPr>
        <b/>
        <sz val="11"/>
        <color theme="1"/>
        <rFont val="Arial"/>
        <family val="2"/>
      </rPr>
      <t>Net Revenues</t>
    </r>
    <r>
      <rPr>
        <sz val="11"/>
        <color theme="1"/>
        <rFont val="Arial"/>
        <family val="2"/>
      </rPr>
      <t xml:space="preserve"> </t>
    </r>
    <r>
      <rPr>
        <i/>
        <sz val="8"/>
        <color theme="0" tint="-0.249977111117893"/>
        <rFont val="Arial"/>
        <family val="2"/>
      </rPr>
      <t>Excludes Capital Acq, Includes CIP Proj Expensed and COI</t>
    </r>
  </si>
  <si>
    <t>Debt Service</t>
  </si>
  <si>
    <t>Transfer to Capital Improvement Plan (PAYGO)</t>
  </si>
  <si>
    <t>Transfer to General Reserve (Unrestricted Cash)</t>
  </si>
  <si>
    <t>Transfer to Risk Management Reserve</t>
  </si>
  <si>
    <t>Total Appropriations</t>
  </si>
  <si>
    <t>Capital Improvement Budget Forecast</t>
  </si>
  <si>
    <t>Beginning Capital Reserves</t>
  </si>
  <si>
    <t>Sources of Funds</t>
  </si>
  <si>
    <t xml:space="preserve">  Debt funded (Revenue Bonds and Interim Financing)</t>
  </si>
  <si>
    <t xml:space="preserve">  Va Clean Water Revolving Loan Fund</t>
  </si>
  <si>
    <t xml:space="preserve">  HRSD - Cash</t>
  </si>
  <si>
    <t xml:space="preserve">  Reimbursements</t>
  </si>
  <si>
    <t>Total Capital Resources</t>
  </si>
  <si>
    <t>Uses of Funds - Capital Expenditures</t>
  </si>
  <si>
    <t>Ending Capital Resources</t>
  </si>
  <si>
    <t>Reserves Balance Forecast</t>
  </si>
  <si>
    <t>Days Cash on Hand</t>
  </si>
  <si>
    <t>Unrestricted Cash</t>
  </si>
  <si>
    <t xml:space="preserve">Risk Reserve </t>
  </si>
  <si>
    <t>Total Reserves Balance</t>
  </si>
  <si>
    <t>Financial Ratios Forecast</t>
  </si>
  <si>
    <t>Senior Debt Service Coverage (GAAP)</t>
  </si>
  <si>
    <t>Subordinate Debt Service Coverage (GAAP)</t>
  </si>
  <si>
    <t>Total Debt Service Coverage (GAAP)</t>
  </si>
  <si>
    <t>CIP % Cash Funded (current year contributions)</t>
  </si>
  <si>
    <t>Debt Service as a % of Total Revenues</t>
  </si>
  <si>
    <r>
      <t xml:space="preserve">Expenses </t>
    </r>
    <r>
      <rPr>
        <b/>
        <sz val="11"/>
        <color theme="0" tint="-0.249977111117893"/>
        <rFont val="Arial"/>
        <family val="2"/>
      </rPr>
      <t>(Budget Book)</t>
    </r>
  </si>
  <si>
    <r>
      <t>Expenses</t>
    </r>
    <r>
      <rPr>
        <b/>
        <sz val="11"/>
        <color theme="0" tint="-0.249977111117893"/>
        <rFont val="Arial"/>
        <family val="2"/>
      </rPr>
      <t xml:space="preserve"> (for DSCR calc)</t>
    </r>
  </si>
  <si>
    <t>Total Approriations for Debt Service and Transfers</t>
  </si>
  <si>
    <t>From FuturePerfect Financial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</si>
</sst>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  <numFmt numFmtId="168" formatCode="0&quot; days&quot;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i/>
      <sz val="10"/>
      <color theme="0" tint="-0.249977111117893"/>
      <name val="Arial"/>
      <family val="2"/>
    </font>
    <font>
      <b/>
      <i/>
      <sz val="10"/>
      <color theme="0" tint="-0.249977111117893"/>
      <name val="Arial"/>
      <family val="2"/>
    </font>
    <font>
      <i/>
      <sz val="11"/>
      <color theme="0" tint="-0.249977111117893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8"/>
      <color theme="0"/>
      <name val="Arial"/>
      <family val="2"/>
    </font>
    <font>
      <i/>
      <sz val="11"/>
      <color theme="0"/>
      <name val="Arial"/>
      <family val="2"/>
    </font>
    <font>
      <sz val="11"/>
      <color theme="9" tint="-0.249977111117893"/>
      <name val="Arial"/>
      <family val="2"/>
    </font>
    <font>
      <i/>
      <sz val="11"/>
      <color theme="9" tint="-0.249977111117893"/>
      <name val="Arial"/>
      <family val="2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11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color theme="0" tint="-0.499984740745262"/>
      <name val="Arial"/>
      <family val="2"/>
    </font>
    <font>
      <i/>
      <sz val="8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i/>
      <sz val="8"/>
      <color theme="0" tint="-0.249977111117893"/>
      <name val="Arial"/>
      <family val="2"/>
    </font>
    <font>
      <b/>
      <sz val="11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quotePrefix="1" applyAlignment="1">
      <alignment horizontal="left"/>
    </xf>
    <xf numFmtId="0" fontId="3" fillId="2" borderId="0" xfId="0" applyFont="1" applyFill="1"/>
    <xf numFmtId="0" fontId="4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164" fontId="8" fillId="0" borderId="0" xfId="3" applyNumberFormat="1" applyFont="1"/>
    <xf numFmtId="164" fontId="9" fillId="0" borderId="0" xfId="3" applyNumberFormat="1" applyFont="1" applyAlignment="1">
      <alignment horizontal="right"/>
    </xf>
    <xf numFmtId="164" fontId="10" fillId="0" borderId="0" xfId="3" applyNumberFormat="1" applyFont="1"/>
    <xf numFmtId="164" fontId="10" fillId="0" borderId="0" xfId="3" applyNumberFormat="1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11" fillId="0" borderId="0" xfId="0" applyFont="1" applyAlignment="1">
      <alignment horizontal="right"/>
    </xf>
    <xf numFmtId="164" fontId="12" fillId="0" borderId="0" xfId="3" applyNumberFormat="1" applyFont="1" applyAlignment="1">
      <alignment horizontal="center"/>
    </xf>
    <xf numFmtId="164" fontId="11" fillId="0" borderId="0" xfId="3" applyNumberFormat="1" applyFont="1" applyAlignment="1">
      <alignment horizontal="center"/>
    </xf>
    <xf numFmtId="165" fontId="11" fillId="0" borderId="0" xfId="2" applyNumberFormat="1" applyFont="1" applyAlignment="1">
      <alignment horizontal="center"/>
    </xf>
    <xf numFmtId="165" fontId="12" fillId="0" borderId="0" xfId="2" applyNumberFormat="1" applyFont="1" applyAlignment="1">
      <alignment horizontal="center"/>
    </xf>
    <xf numFmtId="164" fontId="10" fillId="0" borderId="0" xfId="3" applyNumberFormat="1" applyFont="1" applyAlignment="1">
      <alignment horizontal="right"/>
    </xf>
    <xf numFmtId="0" fontId="13" fillId="0" borderId="0" xfId="0" applyFont="1"/>
    <xf numFmtId="0" fontId="14" fillId="0" borderId="0" xfId="0" applyFont="1" applyAlignment="1">
      <alignment horizontal="right"/>
    </xf>
    <xf numFmtId="164" fontId="15" fillId="0" borderId="0" xfId="3" applyNumberFormat="1" applyFont="1"/>
    <xf numFmtId="164" fontId="15" fillId="0" borderId="0" xfId="0" applyNumberFormat="1" applyFont="1"/>
    <xf numFmtId="166" fontId="7" fillId="0" borderId="0" xfId="2" applyNumberFormat="1" applyFont="1"/>
    <xf numFmtId="167" fontId="7" fillId="0" borderId="0" xfId="1" applyNumberFormat="1" applyFont="1"/>
    <xf numFmtId="167" fontId="13" fillId="0" borderId="2" xfId="1" applyNumberFormat="1" applyFont="1" applyBorder="1"/>
    <xf numFmtId="167" fontId="16" fillId="0" borderId="0" xfId="1" applyNumberFormat="1" applyFont="1"/>
    <xf numFmtId="10" fontId="17" fillId="0" borderId="0" xfId="3" applyNumberFormat="1" applyFont="1"/>
    <xf numFmtId="167" fontId="17" fillId="0" borderId="0" xfId="3" applyNumberFormat="1" applyFont="1"/>
    <xf numFmtId="167" fontId="18" fillId="0" borderId="0" xfId="1" applyNumberFormat="1" applyFont="1"/>
    <xf numFmtId="0" fontId="19" fillId="0" borderId="0" xfId="0" applyFont="1"/>
    <xf numFmtId="0" fontId="20" fillId="0" borderId="0" xfId="0" applyFont="1"/>
    <xf numFmtId="167" fontId="21" fillId="0" borderId="3" xfId="1" applyNumberFormat="1" applyFont="1" applyBorder="1"/>
    <xf numFmtId="43" fontId="22" fillId="0" borderId="0" xfId="1" applyFont="1"/>
    <xf numFmtId="43" fontId="23" fillId="0" borderId="0" xfId="1" applyFont="1"/>
    <xf numFmtId="0" fontId="18" fillId="0" borderId="0" xfId="6" applyFont="1"/>
    <xf numFmtId="0" fontId="18" fillId="0" borderId="0" xfId="0" applyFont="1"/>
    <xf numFmtId="167" fontId="13" fillId="0" borderId="3" xfId="1" applyNumberFormat="1" applyFont="1" applyBorder="1"/>
    <xf numFmtId="0" fontId="24" fillId="0" borderId="0" xfId="0" applyFont="1"/>
    <xf numFmtId="0" fontId="25" fillId="0" borderId="0" xfId="0" applyFont="1" applyAlignment="1">
      <alignment horizontal="right"/>
    </xf>
    <xf numFmtId="164" fontId="26" fillId="0" borderId="0" xfId="3" applyNumberFormat="1" applyFont="1" applyAlignment="1">
      <alignment vertical="top"/>
    </xf>
    <xf numFmtId="167" fontId="21" fillId="0" borderId="3" xfId="0" applyNumberFormat="1" applyFont="1" applyBorder="1" applyAlignment="1">
      <alignment horizontal="right"/>
    </xf>
    <xf numFmtId="166" fontId="13" fillId="0" borderId="2" xfId="2" applyNumberFormat="1" applyFont="1" applyBorder="1"/>
    <xf numFmtId="43" fontId="7" fillId="0" borderId="0" xfId="1" applyFont="1"/>
    <xf numFmtId="167" fontId="7" fillId="0" borderId="4" xfId="1" applyNumberFormat="1" applyFont="1" applyBorder="1"/>
    <xf numFmtId="166" fontId="13" fillId="0" borderId="0" xfId="2" applyNumberFormat="1" applyFont="1"/>
    <xf numFmtId="168" fontId="7" fillId="0" borderId="0" xfId="1" applyNumberFormat="1" applyFont="1"/>
    <xf numFmtId="168" fontId="7" fillId="0" borderId="0" xfId="3" applyNumberFormat="1" applyFont="1"/>
    <xf numFmtId="0" fontId="28" fillId="0" borderId="0" xfId="0" applyFont="1"/>
    <xf numFmtId="2" fontId="28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9" fontId="7" fillId="0" borderId="0" xfId="3" applyFont="1" applyAlignment="1">
      <alignment horizontal="center"/>
    </xf>
    <xf numFmtId="0" fontId="31" fillId="0" borderId="0" xfId="4" applyFont="1" applyAlignment="1">
      <alignment horizontal="left" indent="2"/>
    </xf>
    <xf numFmtId="167" fontId="31" fillId="0" borderId="0" xfId="1" applyNumberFormat="1" applyFont="1"/>
    <xf numFmtId="0" fontId="31" fillId="0" borderId="0" xfId="5" applyFont="1" applyAlignment="1">
      <alignment horizontal="left" indent="2"/>
    </xf>
    <xf numFmtId="167" fontId="0" fillId="0" borderId="0" xfId="0" applyNumberFormat="1"/>
    <xf numFmtId="167" fontId="13" fillId="0" borderId="0" xfId="1" applyNumberFormat="1" applyFont="1" applyBorder="1"/>
    <xf numFmtId="167" fontId="22" fillId="0" borderId="0" xfId="1" applyNumberFormat="1" applyFont="1"/>
    <xf numFmtId="0" fontId="2" fillId="0" borderId="0" xfId="0" applyFont="1"/>
    <xf numFmtId="0" fontId="33" fillId="0" borderId="0" xfId="0" applyFont="1"/>
  </cellXfs>
  <cellStyles count="7">
    <cellStyle name="Comma" xfId="1" builtinId="3"/>
    <cellStyle name="Currency" xfId="2" builtinId="4"/>
    <cellStyle name="Normal" xfId="0" builtinId="0"/>
    <cellStyle name="Normal 21" xfId="6" xr:uid="{AFDBF20F-7B18-453C-BFEA-7611624AF01F}"/>
    <cellStyle name="Normal 23" xfId="4" xr:uid="{1E730C98-F4CA-4B11-8022-34F6D8581185}"/>
    <cellStyle name="Normal 24" xfId="5" xr:uid="{C39296E9-A925-461D-B119-1482704504DF}"/>
    <cellStyle name="Percent" xfId="3" builtinId="5"/>
  </cellStyles>
  <dxfs count="1"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Total Debt Service Coverage Ratio by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073978344970707E-2"/>
          <c:y val="0.13951733063271998"/>
          <c:w val="0.93792602165502925"/>
          <c:h val="0.62567194059890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Sheet1!$B$71</c:f>
              <c:strCache>
                <c:ptCount val="1"/>
                <c:pt idx="0">
                  <c:v>Total Debt Service Coverage (GAAP)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Sheet1!$C$2:$V$2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Sheet1!$C$71:$V$71</c:f>
              <c:numCache>
                <c:formatCode>0.00</c:formatCode>
                <c:ptCount val="20"/>
                <c:pt idx="0">
                  <c:v>2.17</c:v>
                </c:pt>
                <c:pt idx="1">
                  <c:v>2.48</c:v>
                </c:pt>
                <c:pt idx="2">
                  <c:v>2.61</c:v>
                </c:pt>
                <c:pt idx="3">
                  <c:v>2.3199999999999998</c:v>
                </c:pt>
                <c:pt idx="4">
                  <c:v>2.04</c:v>
                </c:pt>
                <c:pt idx="5">
                  <c:v>1.93</c:v>
                </c:pt>
                <c:pt idx="6">
                  <c:v>2.06</c:v>
                </c:pt>
                <c:pt idx="7">
                  <c:v>1.98</c:v>
                </c:pt>
                <c:pt idx="8">
                  <c:v>1.76</c:v>
                </c:pt>
                <c:pt idx="9">
                  <c:v>1.99</c:v>
                </c:pt>
                <c:pt idx="10">
                  <c:v>1.7</c:v>
                </c:pt>
                <c:pt idx="11">
                  <c:v>1.78</c:v>
                </c:pt>
                <c:pt idx="12">
                  <c:v>1.86</c:v>
                </c:pt>
                <c:pt idx="13">
                  <c:v>1.91</c:v>
                </c:pt>
                <c:pt idx="14">
                  <c:v>1.78</c:v>
                </c:pt>
                <c:pt idx="15">
                  <c:v>1.75</c:v>
                </c:pt>
                <c:pt idx="16">
                  <c:v>1.76</c:v>
                </c:pt>
                <c:pt idx="17">
                  <c:v>1.81</c:v>
                </c:pt>
                <c:pt idx="18">
                  <c:v>1.78</c:v>
                </c:pt>
                <c:pt idx="19">
                  <c:v>1.84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A-4560-9338-0FB1FF693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647292248"/>
        <c:axId val="647293816"/>
      </c:barChart>
      <c:catAx>
        <c:axId val="64729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7293816"/>
        <c:crosses val="autoZero"/>
        <c:auto val="1"/>
        <c:lblAlgn val="ctr"/>
        <c:lblOffset val="100"/>
        <c:noMultiLvlLbl val="0"/>
      </c:catAx>
      <c:valAx>
        <c:axId val="647293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 b="1" i="0" baseline="0">
                    <a:effectLst/>
                  </a:rPr>
                  <a:t>Total Debt Service Coverage Ratio</a:t>
                </a:r>
                <a:endParaRPr lang="en-US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8.4813467282106973E-3"/>
              <c:y val="8.8808585778392526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7292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1144664675536266E-2"/>
          <c:y val="0.89469683326069116"/>
          <c:w val="0.82197125750868327"/>
          <c:h val="8.274676115501084E-2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42334</xdr:colOff>
      <xdr:row>74</xdr:row>
      <xdr:rowOff>21167</xdr:rowOff>
    </xdr:from>
    <xdr:to>
      <xdr:col>21</xdr:col>
      <xdr:colOff>719667</xdr:colOff>
      <xdr:row>74</xdr:row>
      <xdr:rowOff>2836334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F25AE9-97D7-4104-9221-275D211A3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bernas\Dropbox%20(HRSD)\Finance\FuturePerfect\2020_04_01%20FY21%20FINAL%20FuturePerfec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HRSDInputs"/>
      <sheetName val="DSRF Requirement"/>
      <sheetName val="Dashboard"/>
      <sheetName val="Planning"/>
      <sheetName val="Assumptions"/>
      <sheetName val="PolicyTrust"/>
      <sheetName val="CurrentYearAssumptions"/>
      <sheetName val="DSCRPivot"/>
      <sheetName val="Overview"/>
      <sheetName val="ProFormaforBudget"/>
      <sheetName val="DSCRPivot40yr"/>
      <sheetName val="OperatingBudget"/>
      <sheetName val="Securitization"/>
      <sheetName val="Scorecard"/>
      <sheetName val="SNP"/>
      <sheetName val="SRECNP"/>
      <sheetName val="CashFlows"/>
      <sheetName val="BudgetToGAAPRecon"/>
      <sheetName val="BudgetOutput"/>
      <sheetName val="Ratios"/>
      <sheetName val="CapitalizedExpenses"/>
      <sheetName val="WastewaterRevenues"/>
      <sheetName val="Grants"/>
      <sheetName val="Other"/>
      <sheetName val="Personnel"/>
      <sheetName val="NonPersonnel"/>
      <sheetName val="Debt"/>
      <sheetName val="Investments"/>
      <sheetName val="FixedAssets"/>
      <sheetName val="WorkingCapital"/>
      <sheetName val="BudgetDetail"/>
      <sheetName val="Inflation"/>
      <sheetName val="Affordability"/>
      <sheetName val="Common"/>
      <sheetName val="Reference"/>
      <sheetName val="Controls"/>
      <sheetName val="Notes"/>
      <sheetName val="Schematic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8FD38-4DE5-4C8C-A824-0BE46FE1E219}">
  <sheetPr>
    <pageSetUpPr fitToPage="1"/>
  </sheetPr>
  <dimension ref="A1:AU75"/>
  <sheetViews>
    <sheetView tabSelected="1" zoomScale="70" zoomScaleNormal="70" workbookViewId="0">
      <selection activeCell="L61" sqref="L61"/>
    </sheetView>
  </sheetViews>
  <sheetFormatPr defaultRowHeight="15" outlineLevelRow="2" x14ac:dyDescent="0.25"/>
  <cols>
    <col min="1" max="1" width="3" customWidth="1"/>
    <col min="2" max="2" width="59" customWidth="1"/>
    <col min="3" max="3" width="15.140625" bestFit="1" customWidth="1"/>
    <col min="4" max="4" width="14.28515625" bestFit="1" customWidth="1"/>
    <col min="5" max="6" width="13.85546875" bestFit="1" customWidth="1"/>
    <col min="7" max="7" width="14.28515625" bestFit="1" customWidth="1"/>
    <col min="8" max="8" width="13.85546875" bestFit="1" customWidth="1"/>
    <col min="9" max="18" width="14.28515625" bestFit="1" customWidth="1"/>
    <col min="19" max="19" width="13.85546875" bestFit="1" customWidth="1"/>
    <col min="20" max="22" width="14.28515625" bestFit="1" customWidth="1"/>
  </cols>
  <sheetData>
    <row r="1" spans="1:22" x14ac:dyDescent="0.25">
      <c r="A1" s="1"/>
      <c r="B1" s="58" t="s">
        <v>56</v>
      </c>
    </row>
    <row r="2" spans="1:22" ht="21" thickBot="1" x14ac:dyDescent="0.35">
      <c r="A2" s="2"/>
      <c r="B2" s="3" t="s">
        <v>0</v>
      </c>
      <c r="C2" s="4">
        <v>2021</v>
      </c>
      <c r="D2" s="4">
        <v>2022</v>
      </c>
      <c r="E2" s="4">
        <v>2023</v>
      </c>
      <c r="F2" s="4">
        <v>2024</v>
      </c>
      <c r="G2" s="4">
        <v>2025</v>
      </c>
      <c r="H2" s="4">
        <v>2026</v>
      </c>
      <c r="I2" s="4">
        <v>2027</v>
      </c>
      <c r="J2" s="4">
        <v>2028</v>
      </c>
      <c r="K2" s="4">
        <v>2029</v>
      </c>
      <c r="L2" s="4">
        <v>2030</v>
      </c>
      <c r="M2" s="4">
        <v>2031</v>
      </c>
      <c r="N2" s="4">
        <v>2032</v>
      </c>
      <c r="O2" s="4">
        <v>2033</v>
      </c>
      <c r="P2" s="4">
        <v>2034</v>
      </c>
      <c r="Q2" s="4">
        <v>2035</v>
      </c>
      <c r="R2" s="4">
        <v>2036</v>
      </c>
      <c r="S2" s="4">
        <v>2037</v>
      </c>
      <c r="T2" s="4">
        <v>2038</v>
      </c>
      <c r="U2" s="4">
        <v>2039</v>
      </c>
      <c r="V2" s="4">
        <v>2040</v>
      </c>
    </row>
    <row r="3" spans="1:22" ht="18" x14ac:dyDescent="0.25"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2" x14ac:dyDescent="0.25">
      <c r="A4" s="7"/>
      <c r="B4" s="8" t="s">
        <v>2</v>
      </c>
      <c r="C4" s="9"/>
      <c r="D4" s="10">
        <v>0.01</v>
      </c>
      <c r="E4" s="10">
        <v>0.01</v>
      </c>
      <c r="F4" s="10">
        <v>0.01</v>
      </c>
      <c r="G4" s="10">
        <v>0.01</v>
      </c>
      <c r="H4" s="10">
        <v>0.01</v>
      </c>
      <c r="I4" s="10">
        <v>0.01</v>
      </c>
      <c r="J4" s="10">
        <v>0.01</v>
      </c>
      <c r="K4" s="10">
        <v>0.01</v>
      </c>
      <c r="L4" s="10">
        <v>0.01</v>
      </c>
      <c r="M4" s="10">
        <v>0.01</v>
      </c>
      <c r="N4" s="10">
        <v>0.01</v>
      </c>
      <c r="O4" s="10">
        <v>0.01</v>
      </c>
      <c r="P4" s="10">
        <v>0.01</v>
      </c>
      <c r="Q4" s="10">
        <v>0.01</v>
      </c>
      <c r="R4" s="10">
        <v>0.01</v>
      </c>
      <c r="S4" s="10">
        <v>0.01</v>
      </c>
      <c r="T4" s="10">
        <v>0.01</v>
      </c>
      <c r="U4" s="11">
        <v>0.01</v>
      </c>
      <c r="V4" s="11">
        <v>0.01</v>
      </c>
    </row>
    <row r="5" spans="1:22" x14ac:dyDescent="0.25">
      <c r="B5" s="12" t="s">
        <v>3</v>
      </c>
      <c r="C5" s="13">
        <v>0</v>
      </c>
      <c r="D5" s="14">
        <v>0.09</v>
      </c>
      <c r="E5" s="14">
        <v>0.09</v>
      </c>
      <c r="F5" s="14">
        <v>0.09</v>
      </c>
      <c r="G5" s="14">
        <v>7.0000000000000007E-2</v>
      </c>
      <c r="H5" s="14">
        <v>7.0000000000000007E-2</v>
      </c>
      <c r="I5" s="14">
        <v>7.0000000000000007E-2</v>
      </c>
      <c r="J5" s="14">
        <v>7.0000000000000007E-2</v>
      </c>
      <c r="K5" s="14">
        <v>7.0000000000000007E-2</v>
      </c>
      <c r="L5" s="14">
        <v>7.0000000000000007E-2</v>
      </c>
      <c r="M5" s="14">
        <v>7.0000000000000007E-2</v>
      </c>
      <c r="N5" s="14">
        <v>7.0000000000000007E-2</v>
      </c>
      <c r="O5" s="14">
        <v>7.0000000000000007E-2</v>
      </c>
      <c r="P5" s="14">
        <v>0.06</v>
      </c>
      <c r="Q5" s="14">
        <v>0.06</v>
      </c>
      <c r="R5" s="14">
        <v>0.06</v>
      </c>
      <c r="S5" s="14">
        <v>0.06</v>
      </c>
      <c r="T5" s="14">
        <v>0.05</v>
      </c>
      <c r="U5" s="13">
        <v>0.05</v>
      </c>
      <c r="V5" s="13">
        <v>0.05</v>
      </c>
    </row>
    <row r="6" spans="1:22" x14ac:dyDescent="0.25">
      <c r="B6" s="12" t="s">
        <v>4</v>
      </c>
      <c r="C6" s="15">
        <v>5.86</v>
      </c>
      <c r="D6" s="15">
        <v>6.39</v>
      </c>
      <c r="E6" s="15">
        <v>6.97</v>
      </c>
      <c r="F6" s="15">
        <v>7.6</v>
      </c>
      <c r="G6" s="15">
        <v>8.1300000000000008</v>
      </c>
      <c r="H6" s="15">
        <v>8.6999999999999993</v>
      </c>
      <c r="I6" s="15">
        <v>9.31</v>
      </c>
      <c r="J6" s="15">
        <v>9.9600000000000009</v>
      </c>
      <c r="K6" s="15">
        <v>10.66</v>
      </c>
      <c r="L6" s="15">
        <v>11.41</v>
      </c>
      <c r="M6" s="15">
        <v>12.21</v>
      </c>
      <c r="N6" s="15">
        <v>13.06</v>
      </c>
      <c r="O6" s="15">
        <v>13.97</v>
      </c>
      <c r="P6" s="15">
        <v>14.81</v>
      </c>
      <c r="Q6" s="15">
        <v>15.7</v>
      </c>
      <c r="R6" s="15">
        <v>16.64</v>
      </c>
      <c r="S6" s="15">
        <v>17.64</v>
      </c>
      <c r="T6" s="15">
        <v>18.52</v>
      </c>
      <c r="U6" s="16">
        <v>19.45</v>
      </c>
      <c r="V6" s="16">
        <v>20.420000000000002</v>
      </c>
    </row>
    <row r="7" spans="1:22" ht="5.25" customHeight="1" x14ac:dyDescent="0.25">
      <c r="B7" s="12"/>
      <c r="C7" s="1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5">
      <c r="B8" s="18" t="s">
        <v>5</v>
      </c>
      <c r="C8" s="19" t="s">
        <v>6</v>
      </c>
      <c r="D8" s="20">
        <v>7.5786888911963862E-2</v>
      </c>
      <c r="E8" s="21">
        <v>7.6356376464321876E-2</v>
      </c>
      <c r="F8" s="21">
        <v>7.6244516293380554E-2</v>
      </c>
      <c r="G8" s="21">
        <v>5.6804031724294719E-2</v>
      </c>
      <c r="H8" s="21">
        <v>5.7281048072349343E-2</v>
      </c>
      <c r="I8" s="21">
        <v>5.7400424500215909E-2</v>
      </c>
      <c r="J8" s="21">
        <v>5.7224592858253834E-2</v>
      </c>
      <c r="K8" s="21">
        <v>5.7772314365506366E-2</v>
      </c>
      <c r="L8" s="21">
        <v>5.7943409664709504E-2</v>
      </c>
      <c r="M8" s="21">
        <v>5.780343050090235E-2</v>
      </c>
      <c r="N8" s="21">
        <v>5.7410144055557485E-2</v>
      </c>
      <c r="O8" s="21">
        <v>5.7553246045405744E-2</v>
      </c>
      <c r="P8" s="21">
        <v>4.8393408055437188E-2</v>
      </c>
      <c r="Q8" s="21">
        <v>4.8412528423420094E-2</v>
      </c>
      <c r="R8" s="21">
        <v>4.8247325486237169E-2</v>
      </c>
      <c r="S8" s="21">
        <v>4.8511483126584633E-2</v>
      </c>
      <c r="T8" s="21">
        <v>3.8641148636452648E-2</v>
      </c>
      <c r="U8" s="21">
        <v>3.8989042080951296E-2</v>
      </c>
      <c r="V8" s="21">
        <v>3.8681158927000366E-2</v>
      </c>
    </row>
    <row r="9" spans="1:22" x14ac:dyDescent="0.25">
      <c r="B9" s="6" t="s">
        <v>7</v>
      </c>
      <c r="C9" s="22">
        <v>321175</v>
      </c>
      <c r="D9" s="22">
        <v>345515.8540463</v>
      </c>
      <c r="E9" s="22">
        <v>371898.19267225097</v>
      </c>
      <c r="F9" s="22">
        <v>400253.39048292919</v>
      </c>
      <c r="G9" s="22">
        <v>422989.39677367802</v>
      </c>
      <c r="H9" s="22">
        <v>447218.67274436512</v>
      </c>
      <c r="I9" s="22">
        <v>472889.21440431481</v>
      </c>
      <c r="J9" s="22">
        <v>499950.10716566123</v>
      </c>
      <c r="K9" s="22">
        <v>528833.38192390441</v>
      </c>
      <c r="L9" s="22">
        <v>559475.79121709499</v>
      </c>
      <c r="M9" s="22">
        <v>591815.41123164969</v>
      </c>
      <c r="N9" s="22">
        <v>625791.61924475769</v>
      </c>
      <c r="O9" s="22">
        <v>661807.9582803041</v>
      </c>
      <c r="P9" s="22">
        <v>693835.10085969861</v>
      </c>
      <c r="Q9" s="22">
        <v>727425.41240123531</v>
      </c>
      <c r="R9" s="22">
        <v>762521.74304031802</v>
      </c>
      <c r="S9" s="22">
        <v>799512.80371147231</v>
      </c>
      <c r="T9" s="22">
        <v>830406.8967964343</v>
      </c>
      <c r="U9" s="22">
        <v>862783.66623994266</v>
      </c>
      <c r="V9" s="22">
        <v>896157.13835338992</v>
      </c>
    </row>
    <row r="10" spans="1:22" x14ac:dyDescent="0.25">
      <c r="B10" s="6" t="s">
        <v>8</v>
      </c>
      <c r="C10" s="23">
        <v>11222</v>
      </c>
      <c r="D10" s="23">
        <v>11427.354930680001</v>
      </c>
      <c r="E10" s="23">
        <v>12322.761107198499</v>
      </c>
      <c r="F10" s="23">
        <v>13214.699379816775</v>
      </c>
      <c r="G10" s="23">
        <v>14100.648983191179</v>
      </c>
      <c r="H10" s="23">
        <v>14017.208060543759</v>
      </c>
      <c r="I10" s="23">
        <v>14500.041918930627</v>
      </c>
      <c r="J10" s="23">
        <v>14410.239666162197</v>
      </c>
      <c r="K10" s="23">
        <v>14616.697431310586</v>
      </c>
      <c r="L10" s="23">
        <v>14520.029751749491</v>
      </c>
      <c r="M10" s="23">
        <v>14419.319786340282</v>
      </c>
      <c r="N10" s="23">
        <v>15697.984278398711</v>
      </c>
      <c r="O10" s="23">
        <v>16160.944676888235</v>
      </c>
      <c r="P10" s="23">
        <v>16190.712550266373</v>
      </c>
      <c r="Q10" s="23">
        <v>16633.359441290868</v>
      </c>
      <c r="R10" s="23">
        <v>17238.041277086708</v>
      </c>
      <c r="S10" s="23">
        <v>18029.126952793609</v>
      </c>
      <c r="T10" s="23">
        <v>18082.813322879887</v>
      </c>
      <c r="U10" s="23">
        <v>18321.011449707305</v>
      </c>
      <c r="V10" s="23">
        <v>18988.192399636646</v>
      </c>
    </row>
    <row r="11" spans="1:22" ht="15.75" thickBot="1" x14ac:dyDescent="0.3">
      <c r="B11" s="18" t="s">
        <v>9</v>
      </c>
      <c r="C11" s="24">
        <f>SUM(C9:C10)</f>
        <v>332397</v>
      </c>
      <c r="D11" s="24">
        <f t="shared" ref="D11:V11" si="0">SUM(D9:D10)</f>
        <v>356943.20897698001</v>
      </c>
      <c r="E11" s="24">
        <f t="shared" si="0"/>
        <v>384220.95377944945</v>
      </c>
      <c r="F11" s="24">
        <f t="shared" si="0"/>
        <v>413468.08986274595</v>
      </c>
      <c r="G11" s="24">
        <f t="shared" si="0"/>
        <v>437090.04575686919</v>
      </c>
      <c r="H11" s="24">
        <f t="shared" si="0"/>
        <v>461235.88080490887</v>
      </c>
      <c r="I11" s="24">
        <f t="shared" si="0"/>
        <v>487389.25632324547</v>
      </c>
      <c r="J11" s="24">
        <f t="shared" si="0"/>
        <v>514360.34683182341</v>
      </c>
      <c r="K11" s="24">
        <f t="shared" si="0"/>
        <v>543450.07935521496</v>
      </c>
      <c r="L11" s="24">
        <f t="shared" si="0"/>
        <v>573995.82096884446</v>
      </c>
      <c r="M11" s="24">
        <f t="shared" si="0"/>
        <v>606234.73101798992</v>
      </c>
      <c r="N11" s="24">
        <f t="shared" si="0"/>
        <v>641489.60352315637</v>
      </c>
      <c r="O11" s="24">
        <f t="shared" si="0"/>
        <v>677968.90295719239</v>
      </c>
      <c r="P11" s="24">
        <f t="shared" si="0"/>
        <v>710025.81340996502</v>
      </c>
      <c r="Q11" s="24">
        <f t="shared" si="0"/>
        <v>744058.77184252616</v>
      </c>
      <c r="R11" s="24">
        <f t="shared" si="0"/>
        <v>779759.78431740473</v>
      </c>
      <c r="S11" s="24">
        <f t="shared" si="0"/>
        <v>817541.93066426588</v>
      </c>
      <c r="T11" s="24">
        <f t="shared" si="0"/>
        <v>848489.71011931414</v>
      </c>
      <c r="U11" s="24">
        <f t="shared" si="0"/>
        <v>881104.67768964998</v>
      </c>
      <c r="V11" s="24">
        <f t="shared" si="0"/>
        <v>915145.33075302653</v>
      </c>
    </row>
    <row r="12" spans="1:22" ht="3.75" customHeight="1" thickTop="1" x14ac:dyDescent="0.25">
      <c r="B12" s="6"/>
      <c r="C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/>
    </row>
    <row r="13" spans="1:22" x14ac:dyDescent="0.25">
      <c r="B13" s="18" t="s">
        <v>53</v>
      </c>
      <c r="C13" s="32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x14ac:dyDescent="0.25">
      <c r="B14" s="6" t="s">
        <v>10</v>
      </c>
      <c r="C14" s="23">
        <v>60952.502498012611</v>
      </c>
      <c r="D14" s="23">
        <v>62945.649329697597</v>
      </c>
      <c r="E14" s="23">
        <v>65003.972062778703</v>
      </c>
      <c r="F14" s="23">
        <v>67129.601949231597</v>
      </c>
      <c r="G14" s="23">
        <v>69324.739932971497</v>
      </c>
      <c r="H14" s="23">
        <v>72052.377928779693</v>
      </c>
      <c r="I14" s="23">
        <v>74393.425175750788</v>
      </c>
      <c r="J14" s="23">
        <v>77271.743667697796</v>
      </c>
      <c r="K14" s="23">
        <v>79768.39866303149</v>
      </c>
      <c r="L14" s="23">
        <v>82346.694276712587</v>
      </c>
      <c r="M14" s="23">
        <v>85945.420965013996</v>
      </c>
      <c r="N14" s="23">
        <v>88461.461383964401</v>
      </c>
      <c r="O14" s="23">
        <v>91423.497784714069</v>
      </c>
      <c r="P14" s="23">
        <v>94092.765065178566</v>
      </c>
      <c r="Q14" s="23">
        <v>96842.110364056964</v>
      </c>
      <c r="R14" s="23">
        <v>99673.936021901784</v>
      </c>
      <c r="S14" s="23">
        <v>102590.71644948177</v>
      </c>
      <c r="T14" s="23">
        <v>105595.00028988977</v>
      </c>
      <c r="U14" s="23">
        <v>108689.41264550977</v>
      </c>
      <c r="V14" s="23">
        <v>111876.65737179777</v>
      </c>
    </row>
    <row r="15" spans="1:22" x14ac:dyDescent="0.25">
      <c r="B15" s="6" t="s">
        <v>11</v>
      </c>
      <c r="C15" s="23">
        <v>24930.765547280058</v>
      </c>
      <c r="D15" s="23">
        <v>25982.681432476111</v>
      </c>
      <c r="E15" s="23">
        <v>27069.261960645479</v>
      </c>
      <c r="F15" s="23">
        <v>28203.333964417201</v>
      </c>
      <c r="G15" s="23">
        <v>29387.046635138504</v>
      </c>
      <c r="H15" s="23">
        <v>30622.648780001942</v>
      </c>
      <c r="I15" s="23">
        <v>31912.493503559879</v>
      </c>
      <c r="J15" s="23">
        <v>33259.043110475301</v>
      </c>
      <c r="K15" s="23">
        <v>34664.874239956509</v>
      </c>
      <c r="L15" s="23">
        <v>36133.172223292524</v>
      </c>
      <c r="M15" s="23">
        <v>37618.965515358293</v>
      </c>
      <c r="N15" s="23">
        <v>39170.158735195451</v>
      </c>
      <c r="O15" s="23">
        <v>40789.793347220315</v>
      </c>
      <c r="P15" s="23">
        <v>42481.05801103908</v>
      </c>
      <c r="Q15" s="23">
        <v>44247.295897386939</v>
      </c>
      <c r="R15" s="23">
        <v>46092.012373863545</v>
      </c>
      <c r="S15" s="23">
        <v>48018.883079349784</v>
      </c>
      <c r="T15" s="23">
        <v>50031.762406961949</v>
      </c>
      <c r="U15" s="23">
        <v>52134.692416418264</v>
      </c>
      <c r="V15" s="23">
        <v>54331.912197768623</v>
      </c>
    </row>
    <row r="16" spans="1:22" x14ac:dyDescent="0.25">
      <c r="B16" s="34" t="s">
        <v>12</v>
      </c>
      <c r="C16" s="23">
        <v>9067.8559999999998</v>
      </c>
      <c r="D16" s="23">
        <v>9522.1555855999995</v>
      </c>
      <c r="E16" s="23">
        <v>9999.2155804385602</v>
      </c>
      <c r="F16" s="23">
        <v>10500.176281018532</v>
      </c>
      <c r="G16" s="23">
        <v>11026.235112697561</v>
      </c>
      <c r="H16" s="23">
        <v>13696.372314767405</v>
      </c>
      <c r="I16" s="23">
        <v>14361.171567225721</v>
      </c>
      <c r="J16" s="23">
        <v>17154.182886503157</v>
      </c>
      <c r="K16" s="23">
        <v>17969.30591820235</v>
      </c>
      <c r="L16" s="23">
        <v>18823.494552553093</v>
      </c>
      <c r="M16" s="23">
        <v>28026.165455864313</v>
      </c>
      <c r="N16" s="23">
        <v>28999.365522438857</v>
      </c>
      <c r="O16" s="23">
        <v>31845.646506339846</v>
      </c>
      <c r="P16" s="23">
        <v>32962.621959937314</v>
      </c>
      <c r="Q16" s="23">
        <v>34119.570919478996</v>
      </c>
      <c r="R16" s="23">
        <v>35317.951159836666</v>
      </c>
      <c r="S16" s="23">
        <v>36559.274531916002</v>
      </c>
      <c r="T16" s="23">
        <v>37845.108998649099</v>
      </c>
      <c r="U16" s="23">
        <v>39177.080748615204</v>
      </c>
      <c r="V16" s="23">
        <v>40556.876390280551</v>
      </c>
    </row>
    <row r="17" spans="2:47" x14ac:dyDescent="0.25">
      <c r="B17" s="34" t="s">
        <v>13</v>
      </c>
      <c r="C17" s="23">
        <v>1578.011</v>
      </c>
      <c r="D17" s="23">
        <v>1622.0375068999999</v>
      </c>
      <c r="E17" s="23">
        <v>1667.2923533425101</v>
      </c>
      <c r="F17" s="23">
        <v>1713.8098100007662</v>
      </c>
      <c r="G17" s="23">
        <v>1761.6251036997876</v>
      </c>
      <c r="H17" s="23">
        <v>1810.7744440930117</v>
      </c>
      <c r="I17" s="23">
        <v>1861.2950510832068</v>
      </c>
      <c r="J17" s="23">
        <v>1913.2251830084283</v>
      </c>
      <c r="K17" s="23">
        <v>1966.6041656143634</v>
      </c>
      <c r="L17" s="23">
        <v>2021.4724218350043</v>
      </c>
      <c r="M17" s="23">
        <v>2077.8715024042008</v>
      </c>
      <c r="N17" s="23">
        <v>2140.2076474763267</v>
      </c>
      <c r="O17" s="23">
        <v>2204.4138769006163</v>
      </c>
      <c r="P17" s="23">
        <v>2270.5462932076348</v>
      </c>
      <c r="Q17" s="23">
        <v>2338.6626820038641</v>
      </c>
      <c r="R17" s="23">
        <v>2408.8225624639799</v>
      </c>
      <c r="S17" s="23">
        <v>2481.0872393378995</v>
      </c>
      <c r="T17" s="23">
        <v>2555.5198565180367</v>
      </c>
      <c r="U17" s="23">
        <v>2632.1854522135777</v>
      </c>
      <c r="V17" s="23">
        <v>2711.1510157799853</v>
      </c>
    </row>
    <row r="18" spans="2:47" x14ac:dyDescent="0.25">
      <c r="B18" s="34" t="s">
        <v>14</v>
      </c>
      <c r="C18" s="23">
        <v>12954.307000000001</v>
      </c>
      <c r="D18" s="23">
        <v>8511.8458732000017</v>
      </c>
      <c r="E18" s="23">
        <v>8746.7728193003222</v>
      </c>
      <c r="F18" s="23">
        <v>8988.1837491130118</v>
      </c>
      <c r="G18" s="23">
        <v>9236.2576205885307</v>
      </c>
      <c r="H18" s="23">
        <v>11613.565973730989</v>
      </c>
      <c r="I18" s="23">
        <v>6960.41800137686</v>
      </c>
      <c r="J18" s="23">
        <v>9045.0501097617253</v>
      </c>
      <c r="K18" s="23">
        <v>9346.2865291048147</v>
      </c>
      <c r="L18" s="23">
        <v>9657.9007950743216</v>
      </c>
      <c r="M18" s="23">
        <v>21438.814702657379</v>
      </c>
      <c r="N18" s="23">
        <v>22243.367211590092</v>
      </c>
      <c r="O18" s="23">
        <v>24474.97049202324</v>
      </c>
      <c r="P18" s="23">
        <v>25397.741527708913</v>
      </c>
      <c r="Q18" s="23">
        <v>26355.73657130215</v>
      </c>
      <c r="R18" s="23">
        <v>27350.313978113674</v>
      </c>
      <c r="S18" s="23">
        <v>28382.884919516437</v>
      </c>
      <c r="T18" s="23">
        <v>29454.91545004366</v>
      </c>
      <c r="U18" s="23">
        <v>30567.928655804364</v>
      </c>
      <c r="V18" s="23">
        <v>31723.506887428259</v>
      </c>
    </row>
    <row r="19" spans="2:47" x14ac:dyDescent="0.25">
      <c r="B19" s="34" t="s">
        <v>15</v>
      </c>
      <c r="C19" s="23">
        <v>10288.858</v>
      </c>
      <c r="D19" s="23">
        <v>10539.906135200001</v>
      </c>
      <c r="E19" s="23">
        <v>10797.079844898881</v>
      </c>
      <c r="F19" s="23">
        <v>11060.528593114414</v>
      </c>
      <c r="G19" s="23">
        <v>11330.405490786405</v>
      </c>
      <c r="H19" s="23">
        <v>18153.873436279013</v>
      </c>
      <c r="I19" s="23">
        <v>18698.96124252789</v>
      </c>
      <c r="J19" s="23">
        <v>25014.943441098898</v>
      </c>
      <c r="K19" s="23">
        <v>25825.530171410672</v>
      </c>
      <c r="L19" s="23">
        <v>26663.904102356009</v>
      </c>
      <c r="M19" s="23">
        <v>62877.676593084514</v>
      </c>
      <c r="N19" s="23">
        <v>65261.846510540126</v>
      </c>
      <c r="O19" s="23">
        <v>72045.161771326486</v>
      </c>
      <c r="P19" s="23">
        <v>74788.057023704052</v>
      </c>
      <c r="Q19" s="23">
        <v>77636.500749622457</v>
      </c>
      <c r="R19" s="23">
        <v>80594.589867926727</v>
      </c>
      <c r="S19" s="23">
        <v>83666.581423612719</v>
      </c>
      <c r="T19" s="23">
        <v>86856.898880355264</v>
      </c>
      <c r="U19" s="23">
        <v>90170.138661361416</v>
      </c>
      <c r="V19" s="23">
        <v>93611.076948381567</v>
      </c>
    </row>
    <row r="20" spans="2:47" x14ac:dyDescent="0.25">
      <c r="B20" s="34" t="s">
        <v>16</v>
      </c>
      <c r="C20" s="23">
        <v>37696.315999999999</v>
      </c>
      <c r="D20" s="23">
        <v>39581.131800000003</v>
      </c>
      <c r="E20" s="23">
        <v>41560.188390000003</v>
      </c>
      <c r="F20" s="23">
        <v>43638.197809500009</v>
      </c>
      <c r="G20" s="23">
        <v>45820.107699975008</v>
      </c>
      <c r="H20" s="23">
        <v>49096.414625876838</v>
      </c>
      <c r="I20" s="23">
        <v>51541.382341761651</v>
      </c>
      <c r="J20" s="23">
        <v>55173.906469465117</v>
      </c>
      <c r="K20" s="23">
        <v>57911.287750005562</v>
      </c>
      <c r="L20" s="23">
        <v>60784.685532855714</v>
      </c>
      <c r="M20" s="23">
        <v>66874.51322736498</v>
      </c>
      <c r="N20" s="23">
        <v>68935.460490642523</v>
      </c>
      <c r="O20" s="23">
        <v>72153.785396743435</v>
      </c>
      <c r="P20" s="23">
        <v>74388.508920907858</v>
      </c>
      <c r="Q20" s="23">
        <v>76693.078549287718</v>
      </c>
      <c r="R20" s="23">
        <v>79069.701840949085</v>
      </c>
      <c r="S20" s="23">
        <v>81520.657068767585</v>
      </c>
      <c r="T20" s="23">
        <v>84048.295520324231</v>
      </c>
      <c r="U20" s="23">
        <v>86655.043875007337</v>
      </c>
      <c r="V20" s="23">
        <v>89343.406659893881</v>
      </c>
    </row>
    <row r="21" spans="2:47" x14ac:dyDescent="0.25">
      <c r="B21" s="34" t="s">
        <v>17</v>
      </c>
      <c r="C21" s="23">
        <v>7631.4900000000007</v>
      </c>
      <c r="D21" s="23">
        <v>7860.4347000000007</v>
      </c>
      <c r="E21" s="23">
        <v>8096.247741000001</v>
      </c>
      <c r="F21" s="23">
        <v>8339.1351732300009</v>
      </c>
      <c r="G21" s="23">
        <v>8589.3092284269005</v>
      </c>
      <c r="H21" s="23">
        <v>8846.9885052797072</v>
      </c>
      <c r="I21" s="23">
        <v>9112.3981604380988</v>
      </c>
      <c r="J21" s="23">
        <v>9385.7701052512421</v>
      </c>
      <c r="K21" s="23">
        <v>9667.3432084087799</v>
      </c>
      <c r="L21" s="23">
        <v>9957.3635046610434</v>
      </c>
      <c r="M21" s="23">
        <v>10256.084409800875</v>
      </c>
      <c r="N21" s="23">
        <v>10563.766942094901</v>
      </c>
      <c r="O21" s="23">
        <v>10880.679950357748</v>
      </c>
      <c r="P21" s="23">
        <v>11207.10034886848</v>
      </c>
      <c r="Q21" s="23">
        <v>11543.313359334536</v>
      </c>
      <c r="R21" s="23">
        <v>11889.612760114573</v>
      </c>
      <c r="S21" s="23">
        <v>12246.30114291801</v>
      </c>
      <c r="T21" s="23">
        <v>12613.69017720555</v>
      </c>
      <c r="U21" s="23">
        <v>12992.100882521716</v>
      </c>
      <c r="V21" s="23">
        <v>13381.863908997368</v>
      </c>
    </row>
    <row r="22" spans="2:47" x14ac:dyDescent="0.25">
      <c r="B22" s="6" t="s">
        <v>18</v>
      </c>
      <c r="C22" s="23">
        <v>10075.959999999999</v>
      </c>
      <c r="D22" s="23">
        <v>10378.238799999999</v>
      </c>
      <c r="E22" s="23">
        <v>10689.585964</v>
      </c>
      <c r="F22" s="23">
        <v>11010.27354292</v>
      </c>
      <c r="G22" s="23">
        <v>11340.5817492076</v>
      </c>
      <c r="H22" s="23">
        <v>11680.799201683829</v>
      </c>
      <c r="I22" s="23">
        <v>12031.223177734344</v>
      </c>
      <c r="J22" s="23">
        <v>12392.159873066375</v>
      </c>
      <c r="K22" s="23">
        <v>12763.924669258367</v>
      </c>
      <c r="L22" s="23">
        <v>13146.842409336119</v>
      </c>
      <c r="M22" s="23">
        <v>13541.247681616203</v>
      </c>
      <c r="N22" s="23">
        <v>13947.485112064689</v>
      </c>
      <c r="O22" s="23">
        <v>14365.90966542663</v>
      </c>
      <c r="P22" s="23">
        <v>14796.886955389429</v>
      </c>
      <c r="Q22" s="23">
        <v>15240.793564051113</v>
      </c>
      <c r="R22" s="23">
        <v>15698.017370972648</v>
      </c>
      <c r="S22" s="23">
        <v>16168.957892101827</v>
      </c>
      <c r="T22" s="23">
        <v>16654.026628864882</v>
      </c>
      <c r="U22" s="23">
        <v>17153.64742773083</v>
      </c>
      <c r="V22" s="23">
        <v>17668.256850562757</v>
      </c>
    </row>
    <row r="23" spans="2:47" x14ac:dyDescent="0.25">
      <c r="B23" s="35" t="s">
        <v>24</v>
      </c>
      <c r="C23" s="28">
        <v>600</v>
      </c>
      <c r="D23" s="28">
        <v>618</v>
      </c>
      <c r="E23" s="28">
        <v>636.54</v>
      </c>
      <c r="F23" s="28">
        <v>655.63620000000003</v>
      </c>
      <c r="G23" s="28">
        <v>675.30528600000002</v>
      </c>
      <c r="H23" s="28">
        <v>695.56444457999999</v>
      </c>
      <c r="I23" s="28">
        <v>716.43137791740003</v>
      </c>
      <c r="J23" s="28">
        <v>737.92431925492201</v>
      </c>
      <c r="K23" s="28">
        <v>760.06204883256964</v>
      </c>
      <c r="L23" s="28">
        <v>782.86391029754679</v>
      </c>
      <c r="M23" s="28">
        <v>806.34982760647324</v>
      </c>
      <c r="N23" s="28">
        <v>830.54032243466747</v>
      </c>
      <c r="O23" s="28">
        <v>855.45653210770752</v>
      </c>
      <c r="P23" s="28">
        <v>881.12022807093877</v>
      </c>
      <c r="Q23" s="28">
        <v>907.55383491306691</v>
      </c>
      <c r="R23" s="28">
        <v>934.7804499604589</v>
      </c>
      <c r="S23" s="28">
        <v>962.82386345927273</v>
      </c>
      <c r="T23" s="28">
        <v>991.70857936305094</v>
      </c>
      <c r="U23" s="28">
        <v>1021.4598367439424</v>
      </c>
      <c r="V23" s="28">
        <v>1052.1036318462607</v>
      </c>
    </row>
    <row r="24" spans="2:47" x14ac:dyDescent="0.25">
      <c r="B24" s="18" t="s">
        <v>25</v>
      </c>
      <c r="C24" s="36">
        <f>SUM(C14:C23)</f>
        <v>175776.06604529265</v>
      </c>
      <c r="D24" s="36">
        <f t="shared" ref="D24:V24" si="1">SUM(D14:D23)</f>
        <v>177562.08116307372</v>
      </c>
      <c r="E24" s="36">
        <f t="shared" si="1"/>
        <v>184266.15671640445</v>
      </c>
      <c r="F24" s="36">
        <f t="shared" si="1"/>
        <v>191238.87707254555</v>
      </c>
      <c r="G24" s="36">
        <f t="shared" si="1"/>
        <v>198491.61385949177</v>
      </c>
      <c r="H24" s="36">
        <f t="shared" si="1"/>
        <v>218269.37965507244</v>
      </c>
      <c r="I24" s="36">
        <f t="shared" si="1"/>
        <v>221589.19959937589</v>
      </c>
      <c r="J24" s="36">
        <f t="shared" si="1"/>
        <v>241347.94916558298</v>
      </c>
      <c r="K24" s="36">
        <f t="shared" si="1"/>
        <v>250643.61736382544</v>
      </c>
      <c r="L24" s="36">
        <f t="shared" si="1"/>
        <v>260318.39372897396</v>
      </c>
      <c r="M24" s="36">
        <f t="shared" si="1"/>
        <v>329463.1098807712</v>
      </c>
      <c r="N24" s="36">
        <f t="shared" si="1"/>
        <v>340553.65987844201</v>
      </c>
      <c r="O24" s="36">
        <f t="shared" si="1"/>
        <v>361039.31532316015</v>
      </c>
      <c r="P24" s="36">
        <f t="shared" si="1"/>
        <v>373266.40633401222</v>
      </c>
      <c r="Q24" s="36">
        <f t="shared" si="1"/>
        <v>385924.61649143777</v>
      </c>
      <c r="R24" s="36">
        <f t="shared" si="1"/>
        <v>399029.73838610318</v>
      </c>
      <c r="S24" s="36">
        <f t="shared" si="1"/>
        <v>412598.16761046136</v>
      </c>
      <c r="T24" s="36">
        <f t="shared" si="1"/>
        <v>426646.92678817548</v>
      </c>
      <c r="U24" s="36">
        <f t="shared" si="1"/>
        <v>441193.69060192647</v>
      </c>
      <c r="V24" s="36">
        <f t="shared" si="1"/>
        <v>456256.81186273706</v>
      </c>
    </row>
    <row r="25" spans="2:47" ht="5.25" customHeight="1" x14ac:dyDescent="0.25">
      <c r="B25" s="18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 spans="2:47" outlineLevel="1" x14ac:dyDescent="0.25">
      <c r="B26" s="18" t="s">
        <v>54</v>
      </c>
      <c r="C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2:47" outlineLevel="1" x14ac:dyDescent="0.25">
      <c r="B27" s="6" t="s">
        <v>10</v>
      </c>
      <c r="C27" s="28">
        <v>60952.502498012611</v>
      </c>
      <c r="D27" s="28">
        <v>62945.649329697597</v>
      </c>
      <c r="E27" s="28">
        <v>65003.972062778703</v>
      </c>
      <c r="F27" s="28">
        <v>67129.601949231597</v>
      </c>
      <c r="G27" s="28">
        <v>69324.739932971497</v>
      </c>
      <c r="H27" s="28">
        <v>72052.377928779693</v>
      </c>
      <c r="I27" s="28">
        <v>74393.425175750788</v>
      </c>
      <c r="J27" s="28">
        <v>77271.743667697796</v>
      </c>
      <c r="K27" s="28">
        <v>79768.39866303149</v>
      </c>
      <c r="L27" s="28">
        <v>82346.694276712587</v>
      </c>
      <c r="M27" s="28">
        <v>85945.420965013996</v>
      </c>
      <c r="N27" s="28">
        <v>88461.461383964401</v>
      </c>
      <c r="O27" s="28">
        <v>91423.497784714069</v>
      </c>
      <c r="P27" s="28">
        <v>94092.765065178566</v>
      </c>
      <c r="Q27" s="28">
        <v>96842.110364056964</v>
      </c>
      <c r="R27" s="28">
        <v>99673.936021901784</v>
      </c>
      <c r="S27" s="28">
        <v>102590.71644948177</v>
      </c>
      <c r="T27" s="28">
        <v>105595.00028988977</v>
      </c>
      <c r="U27" s="28">
        <v>108689.41264550977</v>
      </c>
      <c r="V27" s="28">
        <v>111876.65737179777</v>
      </c>
      <c r="AR27" s="54"/>
      <c r="AS27" s="54"/>
      <c r="AT27" s="54"/>
      <c r="AU27" s="54"/>
    </row>
    <row r="28" spans="2:47" outlineLevel="1" x14ac:dyDescent="0.25">
      <c r="B28" s="6" t="s">
        <v>11</v>
      </c>
      <c r="C28" s="28">
        <v>24930.765547280058</v>
      </c>
      <c r="D28" s="28">
        <v>25982.681432476111</v>
      </c>
      <c r="E28" s="28">
        <v>27069.261960645479</v>
      </c>
      <c r="F28" s="28">
        <v>28203.333964417201</v>
      </c>
      <c r="G28" s="28">
        <v>29387.046635138504</v>
      </c>
      <c r="H28" s="28">
        <v>30622.648780001942</v>
      </c>
      <c r="I28" s="28">
        <v>31912.493503559879</v>
      </c>
      <c r="J28" s="28">
        <v>33259.043110475301</v>
      </c>
      <c r="K28" s="28">
        <v>34664.874239956509</v>
      </c>
      <c r="L28" s="28">
        <v>36133.172223292524</v>
      </c>
      <c r="M28" s="28">
        <v>37618.965515358293</v>
      </c>
      <c r="N28" s="28">
        <v>39170.158735195451</v>
      </c>
      <c r="O28" s="28">
        <v>40789.793347220315</v>
      </c>
      <c r="P28" s="28">
        <v>42481.05801103908</v>
      </c>
      <c r="Q28" s="28">
        <v>44247.295897386939</v>
      </c>
      <c r="R28" s="28">
        <v>46092.012373863545</v>
      </c>
      <c r="S28" s="28">
        <v>48018.883079349784</v>
      </c>
      <c r="T28" s="28">
        <v>50031.762406961949</v>
      </c>
      <c r="U28" s="28">
        <v>52134.692416418264</v>
      </c>
      <c r="V28" s="28">
        <v>54331.912197768623</v>
      </c>
      <c r="AR28" s="54"/>
      <c r="AS28" s="54"/>
      <c r="AT28" s="54"/>
      <c r="AU28" s="54"/>
    </row>
    <row r="29" spans="2:47" outlineLevel="2" x14ac:dyDescent="0.25">
      <c r="B29" s="51" t="s">
        <v>12</v>
      </c>
      <c r="C29" s="52">
        <v>9067.8559999999998</v>
      </c>
      <c r="D29" s="52">
        <v>9522.1555855999995</v>
      </c>
      <c r="E29" s="52">
        <v>9999.2155804385602</v>
      </c>
      <c r="F29" s="52">
        <v>10500.176281018532</v>
      </c>
      <c r="G29" s="52">
        <v>11026.235112697561</v>
      </c>
      <c r="H29" s="52">
        <v>13696.372314767405</v>
      </c>
      <c r="I29" s="52">
        <v>14361.171567225721</v>
      </c>
      <c r="J29" s="52">
        <v>17154.182886503157</v>
      </c>
      <c r="K29" s="52">
        <v>17969.30591820235</v>
      </c>
      <c r="L29" s="52">
        <v>18823.494552553093</v>
      </c>
      <c r="M29" s="52">
        <v>28026.165455864313</v>
      </c>
      <c r="N29" s="52">
        <v>28999.365522438857</v>
      </c>
      <c r="O29" s="52">
        <v>31845.646506339846</v>
      </c>
      <c r="P29" s="52">
        <v>32962.621959937314</v>
      </c>
      <c r="Q29" s="52">
        <v>34119.570919478996</v>
      </c>
      <c r="R29" s="52">
        <v>35317.951159836666</v>
      </c>
      <c r="S29" s="52">
        <v>36559.274531916002</v>
      </c>
      <c r="T29" s="52">
        <v>37845.108998649099</v>
      </c>
      <c r="U29" s="52">
        <v>39177.080748615204</v>
      </c>
      <c r="V29" s="52">
        <v>40556.876390280551</v>
      </c>
      <c r="AR29" s="54"/>
      <c r="AS29" s="54"/>
      <c r="AT29" s="54"/>
      <c r="AU29" s="54"/>
    </row>
    <row r="30" spans="2:47" outlineLevel="2" x14ac:dyDescent="0.25">
      <c r="B30" s="51" t="s">
        <v>13</v>
      </c>
      <c r="C30" s="52">
        <v>1578.011</v>
      </c>
      <c r="D30" s="52">
        <v>1622.0375068999999</v>
      </c>
      <c r="E30" s="52">
        <v>1667.2923533425101</v>
      </c>
      <c r="F30" s="52">
        <v>1713.8098100007662</v>
      </c>
      <c r="G30" s="52">
        <v>1761.6251036997876</v>
      </c>
      <c r="H30" s="52">
        <v>1810.7744440930117</v>
      </c>
      <c r="I30" s="52">
        <v>1861.2950510832068</v>
      </c>
      <c r="J30" s="52">
        <v>1913.2251830084283</v>
      </c>
      <c r="K30" s="52">
        <v>1966.6041656143634</v>
      </c>
      <c r="L30" s="52">
        <v>2021.4724218350043</v>
      </c>
      <c r="M30" s="52">
        <v>2077.8715024042008</v>
      </c>
      <c r="N30" s="52">
        <v>2140.2076474763267</v>
      </c>
      <c r="O30" s="52">
        <v>2204.4138769006163</v>
      </c>
      <c r="P30" s="52">
        <v>2270.5462932076348</v>
      </c>
      <c r="Q30" s="52">
        <v>2338.6626820038641</v>
      </c>
      <c r="R30" s="52">
        <v>2408.8225624639799</v>
      </c>
      <c r="S30" s="52">
        <v>2481.0872393378995</v>
      </c>
      <c r="T30" s="52">
        <v>2555.5198565180367</v>
      </c>
      <c r="U30" s="52">
        <v>2632.1854522135777</v>
      </c>
      <c r="V30" s="52">
        <v>2711.1510157799853</v>
      </c>
      <c r="AR30" s="54"/>
      <c r="AS30" s="54"/>
      <c r="AT30" s="54"/>
      <c r="AU30" s="54"/>
    </row>
    <row r="31" spans="2:47" outlineLevel="2" x14ac:dyDescent="0.25">
      <c r="B31" s="51" t="s">
        <v>14</v>
      </c>
      <c r="C31" s="52">
        <v>12954.307000000001</v>
      </c>
      <c r="D31" s="52">
        <v>8511.8458732000017</v>
      </c>
      <c r="E31" s="52">
        <v>8746.7728193003222</v>
      </c>
      <c r="F31" s="52">
        <v>8988.1837491130118</v>
      </c>
      <c r="G31" s="52">
        <v>9236.2576205885307</v>
      </c>
      <c r="H31" s="52">
        <v>11613.565973730989</v>
      </c>
      <c r="I31" s="52">
        <v>6960.41800137686</v>
      </c>
      <c r="J31" s="52">
        <v>9045.0501097617253</v>
      </c>
      <c r="K31" s="52">
        <v>9346.2865291048147</v>
      </c>
      <c r="L31" s="52">
        <v>9657.9007950743216</v>
      </c>
      <c r="M31" s="52">
        <v>21438.814702657379</v>
      </c>
      <c r="N31" s="52">
        <v>22243.367211590092</v>
      </c>
      <c r="O31" s="52">
        <v>24474.97049202324</v>
      </c>
      <c r="P31" s="52">
        <v>25397.741527708913</v>
      </c>
      <c r="Q31" s="52">
        <v>26355.73657130215</v>
      </c>
      <c r="R31" s="52">
        <v>27350.313978113674</v>
      </c>
      <c r="S31" s="52">
        <v>28382.884919516437</v>
      </c>
      <c r="T31" s="52">
        <v>29454.91545004366</v>
      </c>
      <c r="U31" s="52">
        <v>30567.928655804364</v>
      </c>
      <c r="V31" s="52">
        <v>31723.506887428259</v>
      </c>
      <c r="AR31" s="54"/>
      <c r="AS31" s="54"/>
      <c r="AT31" s="54"/>
      <c r="AU31" s="54"/>
    </row>
    <row r="32" spans="2:47" outlineLevel="2" x14ac:dyDescent="0.25">
      <c r="B32" s="51" t="s">
        <v>15</v>
      </c>
      <c r="C32" s="52">
        <v>10288.858</v>
      </c>
      <c r="D32" s="52">
        <v>10539.906135200001</v>
      </c>
      <c r="E32" s="52">
        <v>10797.079844898881</v>
      </c>
      <c r="F32" s="52">
        <v>11060.528593114414</v>
      </c>
      <c r="G32" s="52">
        <v>11330.405490786405</v>
      </c>
      <c r="H32" s="52">
        <v>18153.873436279013</v>
      </c>
      <c r="I32" s="52">
        <v>18698.96124252789</v>
      </c>
      <c r="J32" s="52">
        <v>25014.943441098898</v>
      </c>
      <c r="K32" s="52">
        <v>25825.530171410672</v>
      </c>
      <c r="L32" s="52">
        <v>26663.904102356009</v>
      </c>
      <c r="M32" s="52">
        <v>62877.676593084514</v>
      </c>
      <c r="N32" s="52">
        <v>65261.846510540126</v>
      </c>
      <c r="O32" s="52">
        <v>72045.161771326486</v>
      </c>
      <c r="P32" s="52">
        <v>74788.057023704052</v>
      </c>
      <c r="Q32" s="52">
        <v>77636.500749622457</v>
      </c>
      <c r="R32" s="52">
        <v>80594.589867926727</v>
      </c>
      <c r="S32" s="52">
        <v>83666.581423612719</v>
      </c>
      <c r="T32" s="52">
        <v>86856.898880355264</v>
      </c>
      <c r="U32" s="52">
        <v>90170.138661361416</v>
      </c>
      <c r="V32" s="52">
        <v>93611.076948381567</v>
      </c>
      <c r="AR32" s="54"/>
      <c r="AS32" s="54"/>
      <c r="AT32" s="54"/>
      <c r="AU32" s="54"/>
    </row>
    <row r="33" spans="1:47" outlineLevel="2" x14ac:dyDescent="0.25">
      <c r="B33" s="51" t="s">
        <v>16</v>
      </c>
      <c r="C33" s="52">
        <v>37696.315999999999</v>
      </c>
      <c r="D33" s="52">
        <v>39581.131800000003</v>
      </c>
      <c r="E33" s="52">
        <v>41560.188390000003</v>
      </c>
      <c r="F33" s="52">
        <v>43638.197809500009</v>
      </c>
      <c r="G33" s="52">
        <v>45820.107699975008</v>
      </c>
      <c r="H33" s="52">
        <v>49096.414625876838</v>
      </c>
      <c r="I33" s="52">
        <v>51541.382341761651</v>
      </c>
      <c r="J33" s="52">
        <v>55173.906469465117</v>
      </c>
      <c r="K33" s="52">
        <v>57911.287750005562</v>
      </c>
      <c r="L33" s="52">
        <v>60784.685532855714</v>
      </c>
      <c r="M33" s="52">
        <v>66874.51322736498</v>
      </c>
      <c r="N33" s="52">
        <v>68935.460490642523</v>
      </c>
      <c r="O33" s="52">
        <v>72153.785396743435</v>
      </c>
      <c r="P33" s="52">
        <v>74388.508920907858</v>
      </c>
      <c r="Q33" s="52">
        <v>76693.078549287718</v>
      </c>
      <c r="R33" s="52">
        <v>79069.701840949085</v>
      </c>
      <c r="S33" s="52">
        <v>81520.657068767585</v>
      </c>
      <c r="T33" s="52">
        <v>84048.295520324231</v>
      </c>
      <c r="U33" s="52">
        <v>86655.043875007337</v>
      </c>
      <c r="V33" s="52">
        <v>89343.406659893881</v>
      </c>
      <c r="AR33" s="54"/>
      <c r="AS33" s="54"/>
      <c r="AT33" s="54"/>
      <c r="AU33" s="54"/>
    </row>
    <row r="34" spans="1:47" outlineLevel="2" x14ac:dyDescent="0.25">
      <c r="B34" s="51" t="s">
        <v>17</v>
      </c>
      <c r="C34" s="52">
        <v>7631.4900000000007</v>
      </c>
      <c r="D34" s="52">
        <v>7860.4347000000007</v>
      </c>
      <c r="E34" s="52">
        <v>8096.247741000001</v>
      </c>
      <c r="F34" s="52">
        <v>8339.1351732300009</v>
      </c>
      <c r="G34" s="52">
        <v>8589.3092284269005</v>
      </c>
      <c r="H34" s="52">
        <v>8846.9885052797072</v>
      </c>
      <c r="I34" s="52">
        <v>9112.3981604380988</v>
      </c>
      <c r="J34" s="52">
        <v>9385.7701052512421</v>
      </c>
      <c r="K34" s="52">
        <v>9667.3432084087799</v>
      </c>
      <c r="L34" s="52">
        <v>9957.3635046610434</v>
      </c>
      <c r="M34" s="52">
        <v>10256.084409800875</v>
      </c>
      <c r="N34" s="52">
        <v>10563.766942094901</v>
      </c>
      <c r="O34" s="52">
        <v>10880.679950357748</v>
      </c>
      <c r="P34" s="52">
        <v>11207.10034886848</v>
      </c>
      <c r="Q34" s="52">
        <v>11543.313359334536</v>
      </c>
      <c r="R34" s="52">
        <v>11889.612760114573</v>
      </c>
      <c r="S34" s="52">
        <v>12246.30114291801</v>
      </c>
      <c r="T34" s="52">
        <v>12613.69017720555</v>
      </c>
      <c r="U34" s="52">
        <v>12992.100882521716</v>
      </c>
      <c r="V34" s="52">
        <v>13381.863908997368</v>
      </c>
      <c r="AR34" s="54"/>
      <c r="AS34" s="54"/>
      <c r="AT34" s="54"/>
      <c r="AU34" s="54"/>
    </row>
    <row r="35" spans="1:47" outlineLevel="2" x14ac:dyDescent="0.25">
      <c r="B35" s="53" t="s">
        <v>18</v>
      </c>
      <c r="C35" s="52">
        <v>10075.959999999999</v>
      </c>
      <c r="D35" s="52">
        <v>10378.238799999999</v>
      </c>
      <c r="E35" s="52">
        <v>10689.585964</v>
      </c>
      <c r="F35" s="52">
        <v>11010.27354292</v>
      </c>
      <c r="G35" s="52">
        <v>11340.5817492076</v>
      </c>
      <c r="H35" s="52">
        <v>11680.799201683829</v>
      </c>
      <c r="I35" s="52">
        <v>12031.223177734344</v>
      </c>
      <c r="J35" s="52">
        <v>12392.159873066375</v>
      </c>
      <c r="K35" s="52">
        <v>12763.924669258367</v>
      </c>
      <c r="L35" s="52">
        <v>13146.842409336119</v>
      </c>
      <c r="M35" s="52">
        <v>13541.247681616203</v>
      </c>
      <c r="N35" s="52">
        <v>13947.485112064689</v>
      </c>
      <c r="O35" s="52">
        <v>14365.90966542663</v>
      </c>
      <c r="P35" s="52">
        <v>14796.886955389429</v>
      </c>
      <c r="Q35" s="52">
        <v>15240.793564051113</v>
      </c>
      <c r="R35" s="52">
        <v>15698.017370972648</v>
      </c>
      <c r="S35" s="52">
        <v>16168.957892101827</v>
      </c>
      <c r="T35" s="52">
        <v>16654.026628864882</v>
      </c>
      <c r="U35" s="52">
        <v>17153.64742773083</v>
      </c>
      <c r="V35" s="52">
        <v>17668.256850562757</v>
      </c>
      <c r="AR35" s="54"/>
      <c r="AS35" s="54"/>
      <c r="AT35" s="54"/>
      <c r="AU35" s="54"/>
    </row>
    <row r="36" spans="1:47" outlineLevel="2" x14ac:dyDescent="0.25">
      <c r="B36" s="53" t="s">
        <v>19</v>
      </c>
      <c r="C36" s="52">
        <v>17741.53819264652</v>
      </c>
      <c r="D36" s="52">
        <v>15943.041503323206</v>
      </c>
      <c r="E36" s="52">
        <v>22742.541111670478</v>
      </c>
      <c r="F36" s="52">
        <v>25282.504199542334</v>
      </c>
      <c r="G36" s="52">
        <v>23060.224333333332</v>
      </c>
      <c r="H36" s="52">
        <v>35851.100809523807</v>
      </c>
      <c r="I36" s="52">
        <v>8789.7279273182976</v>
      </c>
      <c r="J36" s="52">
        <v>27254.898817042613</v>
      </c>
      <c r="K36" s="52">
        <v>14173.812112781952</v>
      </c>
      <c r="L36" s="52">
        <v>3008</v>
      </c>
      <c r="M36" s="52">
        <v>5887.9567137926897</v>
      </c>
      <c r="N36" s="52">
        <v>22380.443345795051</v>
      </c>
      <c r="O36" s="52">
        <v>8797.7540829168393</v>
      </c>
      <c r="P36" s="52">
        <v>23576.23981597774</v>
      </c>
      <c r="Q36" s="52">
        <v>45945.434278945999</v>
      </c>
      <c r="R36" s="52">
        <v>77071.974078265572</v>
      </c>
      <c r="S36" s="52">
        <v>72426.787714084843</v>
      </c>
      <c r="T36" s="52">
        <v>76430.188475709947</v>
      </c>
      <c r="U36" s="52">
        <v>100854.05278590476</v>
      </c>
      <c r="V36" s="52">
        <v>119775.98716175588</v>
      </c>
      <c r="AR36" s="54"/>
      <c r="AS36" s="54"/>
      <c r="AT36" s="54"/>
      <c r="AU36" s="54"/>
    </row>
    <row r="37" spans="1:47" outlineLevel="1" x14ac:dyDescent="0.25">
      <c r="B37" s="6" t="s">
        <v>20</v>
      </c>
      <c r="C37" s="28">
        <f>SUM(C29:C36)</f>
        <v>107034.33619264653</v>
      </c>
      <c r="D37" s="28">
        <f t="shared" ref="D37:V37" si="2">SUM(D29:D36)</f>
        <v>103958.79190422321</v>
      </c>
      <c r="E37" s="28">
        <f t="shared" si="2"/>
        <v>114298.92380465075</v>
      </c>
      <c r="F37" s="28">
        <f t="shared" si="2"/>
        <v>120532.80915843906</v>
      </c>
      <c r="G37" s="28">
        <f t="shared" si="2"/>
        <v>122164.74633871512</v>
      </c>
      <c r="H37" s="28">
        <f t="shared" si="2"/>
        <v>150749.88931123458</v>
      </c>
      <c r="I37" s="28">
        <f t="shared" si="2"/>
        <v>123356.57746946606</v>
      </c>
      <c r="J37" s="28">
        <f t="shared" si="2"/>
        <v>157334.13688519754</v>
      </c>
      <c r="K37" s="28">
        <f t="shared" si="2"/>
        <v>149624.09452478687</v>
      </c>
      <c r="L37" s="28">
        <f t="shared" si="2"/>
        <v>144063.66331867132</v>
      </c>
      <c r="M37" s="28">
        <f t="shared" si="2"/>
        <v>210980.33028658517</v>
      </c>
      <c r="N37" s="28">
        <f t="shared" si="2"/>
        <v>234471.94278264255</v>
      </c>
      <c r="O37" s="28">
        <f t="shared" si="2"/>
        <v>236768.32174203481</v>
      </c>
      <c r="P37" s="28">
        <f t="shared" si="2"/>
        <v>259387.70284570145</v>
      </c>
      <c r="Q37" s="28">
        <f t="shared" si="2"/>
        <v>289873.09067402687</v>
      </c>
      <c r="R37" s="28">
        <f t="shared" si="2"/>
        <v>329400.9836186429</v>
      </c>
      <c r="S37" s="28">
        <f t="shared" si="2"/>
        <v>333452.53193225531</v>
      </c>
      <c r="T37" s="28">
        <f t="shared" si="2"/>
        <v>346458.64398767066</v>
      </c>
      <c r="U37" s="28">
        <f t="shared" si="2"/>
        <v>380202.17848915921</v>
      </c>
      <c r="V37" s="28">
        <f t="shared" si="2"/>
        <v>408772.12582308031</v>
      </c>
    </row>
    <row r="38" spans="1:47" outlineLevel="1" x14ac:dyDescent="0.25">
      <c r="B38" s="6" t="s">
        <v>21</v>
      </c>
      <c r="C38" s="28">
        <v>5600</v>
      </c>
      <c r="D38" s="28">
        <v>3000</v>
      </c>
      <c r="E38" s="28">
        <v>3000</v>
      </c>
      <c r="F38" s="28">
        <v>3000</v>
      </c>
      <c r="G38" s="28">
        <v>3000</v>
      </c>
      <c r="H38" s="28">
        <v>3000</v>
      </c>
      <c r="I38" s="28">
        <v>3000</v>
      </c>
      <c r="J38" s="28">
        <v>3000</v>
      </c>
      <c r="K38" s="28">
        <v>3000</v>
      </c>
      <c r="L38" s="28">
        <v>3000</v>
      </c>
      <c r="M38" s="28">
        <v>3000</v>
      </c>
      <c r="N38" s="28">
        <v>3000</v>
      </c>
      <c r="O38" s="28">
        <v>3000</v>
      </c>
      <c r="P38" s="28">
        <v>3000</v>
      </c>
      <c r="Q38" s="28">
        <v>3000</v>
      </c>
      <c r="R38" s="28">
        <v>3000</v>
      </c>
      <c r="S38" s="28">
        <v>3000</v>
      </c>
      <c r="T38" s="28">
        <v>3000</v>
      </c>
      <c r="U38" s="28">
        <v>3000</v>
      </c>
      <c r="V38" s="28">
        <v>3000</v>
      </c>
    </row>
    <row r="39" spans="1:47" outlineLevel="1" x14ac:dyDescent="0.25">
      <c r="B39" s="6" t="s">
        <v>22</v>
      </c>
      <c r="C39" s="28">
        <v>696</v>
      </c>
      <c r="D39" s="28">
        <v>0</v>
      </c>
      <c r="E39" s="28">
        <v>1509.0543259557346</v>
      </c>
      <c r="F39" s="28">
        <v>1810.8651911468814</v>
      </c>
      <c r="G39" s="28">
        <v>0</v>
      </c>
      <c r="H39" s="28">
        <v>1509.0543259557346</v>
      </c>
      <c r="I39" s="28">
        <v>0</v>
      </c>
      <c r="J39" s="28">
        <v>1659.9597585513079</v>
      </c>
      <c r="K39" s="28">
        <v>0</v>
      </c>
      <c r="L39" s="28">
        <v>543.25955734406432</v>
      </c>
      <c r="M39" s="28">
        <v>0</v>
      </c>
      <c r="N39" s="28">
        <v>1086.5191146881286</v>
      </c>
      <c r="O39" s="28">
        <v>0</v>
      </c>
      <c r="P39" s="28">
        <v>543.25955734406432</v>
      </c>
      <c r="Q39" s="28">
        <v>0</v>
      </c>
      <c r="R39" s="28">
        <v>1509.0543259557346</v>
      </c>
      <c r="S39" s="28">
        <v>0</v>
      </c>
      <c r="T39" s="28">
        <v>1418.5110663983903</v>
      </c>
      <c r="U39" s="28">
        <v>0</v>
      </c>
      <c r="V39" s="28">
        <v>1116.7002012072435</v>
      </c>
    </row>
    <row r="40" spans="1:47" outlineLevel="1" x14ac:dyDescent="0.25">
      <c r="A40" s="30"/>
      <c r="B40" s="18" t="s">
        <v>23</v>
      </c>
      <c r="C40" s="31">
        <f>SUM(C27:C28,C37:C39)</f>
        <v>199213.6042379392</v>
      </c>
      <c r="D40" s="31">
        <f t="shared" ref="D40:V40" si="3">SUM(D27:D28,D37:D39)</f>
        <v>195887.1226663969</v>
      </c>
      <c r="E40" s="31">
        <f t="shared" si="3"/>
        <v>210881.21215403068</v>
      </c>
      <c r="F40" s="31">
        <f t="shared" si="3"/>
        <v>220676.61026323473</v>
      </c>
      <c r="G40" s="31">
        <f t="shared" si="3"/>
        <v>223876.53290682513</v>
      </c>
      <c r="H40" s="31">
        <f t="shared" si="3"/>
        <v>257933.97034597196</v>
      </c>
      <c r="I40" s="31">
        <f t="shared" si="3"/>
        <v>232662.49614877673</v>
      </c>
      <c r="J40" s="31">
        <f t="shared" si="3"/>
        <v>272524.88342192199</v>
      </c>
      <c r="K40" s="31">
        <f t="shared" si="3"/>
        <v>267057.36742777488</v>
      </c>
      <c r="L40" s="31">
        <f t="shared" si="3"/>
        <v>266086.78937602049</v>
      </c>
      <c r="M40" s="31">
        <f t="shared" si="3"/>
        <v>337544.71676695743</v>
      </c>
      <c r="N40" s="31">
        <f t="shared" si="3"/>
        <v>366190.08201649057</v>
      </c>
      <c r="O40" s="31">
        <f t="shared" si="3"/>
        <v>371981.61287396919</v>
      </c>
      <c r="P40" s="31">
        <f t="shared" si="3"/>
        <v>399504.78547926317</v>
      </c>
      <c r="Q40" s="31">
        <f t="shared" si="3"/>
        <v>433962.49693547079</v>
      </c>
      <c r="R40" s="31">
        <f t="shared" si="3"/>
        <v>479675.98634036398</v>
      </c>
      <c r="S40" s="31">
        <f t="shared" si="3"/>
        <v>487062.13146108686</v>
      </c>
      <c r="T40" s="31">
        <f t="shared" si="3"/>
        <v>506503.91775092081</v>
      </c>
      <c r="U40" s="31">
        <f t="shared" si="3"/>
        <v>544026.28355108725</v>
      </c>
      <c r="V40" s="31">
        <f t="shared" si="3"/>
        <v>579097.3955938539</v>
      </c>
    </row>
    <row r="41" spans="1:47" ht="5.25" customHeight="1" outlineLevel="1" x14ac:dyDescent="0.25">
      <c r="B41" s="6"/>
      <c r="C41" s="56"/>
      <c r="D41" s="33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47" outlineLevel="1" x14ac:dyDescent="0.25">
      <c r="B42" s="35" t="s">
        <v>26</v>
      </c>
      <c r="C42" s="40">
        <f t="shared" ref="C42:V42" si="4">C11-C40</f>
        <v>133183.3957620608</v>
      </c>
      <c r="D42" s="40">
        <f t="shared" si="4"/>
        <v>161056.08631058311</v>
      </c>
      <c r="E42" s="40">
        <f t="shared" si="4"/>
        <v>173339.74162541877</v>
      </c>
      <c r="F42" s="40">
        <f t="shared" si="4"/>
        <v>192791.47959951122</v>
      </c>
      <c r="G42" s="40">
        <f t="shared" si="4"/>
        <v>213213.51285004406</v>
      </c>
      <c r="H42" s="40">
        <f t="shared" si="4"/>
        <v>203301.91045893691</v>
      </c>
      <c r="I42" s="40">
        <f t="shared" si="4"/>
        <v>254726.76017446874</v>
      </c>
      <c r="J42" s="40">
        <f t="shared" si="4"/>
        <v>241835.46340990142</v>
      </c>
      <c r="K42" s="40">
        <f t="shared" si="4"/>
        <v>276392.71192744008</v>
      </c>
      <c r="L42" s="40">
        <f t="shared" si="4"/>
        <v>307909.03159282397</v>
      </c>
      <c r="M42" s="40">
        <f t="shared" si="4"/>
        <v>268690.01425103249</v>
      </c>
      <c r="N42" s="40">
        <f t="shared" si="4"/>
        <v>275299.5215066658</v>
      </c>
      <c r="O42" s="40">
        <f t="shared" si="4"/>
        <v>305987.2900832232</v>
      </c>
      <c r="P42" s="40">
        <f t="shared" si="4"/>
        <v>310521.02793070185</v>
      </c>
      <c r="Q42" s="40">
        <f t="shared" si="4"/>
        <v>310096.27490705537</v>
      </c>
      <c r="R42" s="40">
        <f t="shared" si="4"/>
        <v>300083.79797704075</v>
      </c>
      <c r="S42" s="40">
        <f t="shared" si="4"/>
        <v>330479.79920317902</v>
      </c>
      <c r="T42" s="40">
        <f t="shared" si="4"/>
        <v>341985.79236839333</v>
      </c>
      <c r="U42" s="40">
        <f t="shared" si="4"/>
        <v>337078.39413856273</v>
      </c>
      <c r="V42" s="40">
        <f t="shared" si="4"/>
        <v>336047.93515917263</v>
      </c>
    </row>
    <row r="43" spans="1:47" ht="5.25" customHeight="1" outlineLevel="1" x14ac:dyDescent="0.25">
      <c r="A43" s="37"/>
      <c r="B43" s="29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47" x14ac:dyDescent="0.25">
      <c r="B44" s="6" t="s">
        <v>27</v>
      </c>
      <c r="C44" s="23">
        <v>61407.821600000003</v>
      </c>
      <c r="D44" s="23">
        <v>64860.549626495689</v>
      </c>
      <c r="E44" s="23">
        <v>66367.322446108548</v>
      </c>
      <c r="F44" s="23">
        <v>83151.044499056326</v>
      </c>
      <c r="G44" s="23">
        <v>104439.37773917778</v>
      </c>
      <c r="H44" s="23">
        <v>105314.34175291983</v>
      </c>
      <c r="I44" s="23">
        <v>123581.7780960176</v>
      </c>
      <c r="J44" s="23">
        <v>122367.2552255117</v>
      </c>
      <c r="K44" s="23">
        <v>156999.09101906401</v>
      </c>
      <c r="L44" s="23">
        <v>154696.05685725168</v>
      </c>
      <c r="M44" s="23">
        <v>158455.45236228732</v>
      </c>
      <c r="N44" s="23">
        <v>154249.0051153551</v>
      </c>
      <c r="O44" s="23">
        <v>164941.7808962501</v>
      </c>
      <c r="P44" s="23">
        <v>162824.90997678717</v>
      </c>
      <c r="Q44" s="23">
        <v>173811.05339220437</v>
      </c>
      <c r="R44" s="23">
        <v>171109.7064214182</v>
      </c>
      <c r="S44" s="23">
        <v>187837.91741734266</v>
      </c>
      <c r="T44" s="23">
        <v>188656.51453950949</v>
      </c>
      <c r="U44" s="23">
        <v>189681.64481704286</v>
      </c>
      <c r="V44" s="23">
        <v>182344.00410698293</v>
      </c>
    </row>
    <row r="45" spans="1:47" x14ac:dyDescent="0.25">
      <c r="B45" s="6" t="s">
        <v>28</v>
      </c>
      <c r="C45" s="23">
        <v>94953.112354707351</v>
      </c>
      <c r="D45" s="23">
        <v>114078.2250155106</v>
      </c>
      <c r="E45" s="23">
        <v>133355.43225199767</v>
      </c>
      <c r="F45" s="23">
        <v>138834.19091593567</v>
      </c>
      <c r="G45" s="23">
        <v>133902.5347888965</v>
      </c>
      <c r="H45" s="23">
        <v>114606.78024144188</v>
      </c>
      <c r="I45" s="23">
        <v>141934.7307569893</v>
      </c>
      <c r="J45" s="23">
        <v>138361.83607479301</v>
      </c>
      <c r="K45" s="23">
        <v>135493.98037596923</v>
      </c>
      <c r="L45" s="23">
        <v>158651.73602458724</v>
      </c>
      <c r="M45" s="23">
        <v>62625.22042739427</v>
      </c>
      <c r="N45" s="23">
        <v>123448.40486017839</v>
      </c>
      <c r="O45" s="23">
        <v>145895.43108345667</v>
      </c>
      <c r="P45" s="23">
        <v>151137.69251578569</v>
      </c>
      <c r="Q45" s="23">
        <v>154847.90612785038</v>
      </c>
      <c r="R45" s="23">
        <v>172484.27139200745</v>
      </c>
      <c r="S45" s="23">
        <v>209253.30581941089</v>
      </c>
      <c r="T45" s="23">
        <v>217733.08954733232</v>
      </c>
      <c r="U45" s="23">
        <v>217388.95571110706</v>
      </c>
      <c r="V45" s="23">
        <v>247815.96944179555</v>
      </c>
    </row>
    <row r="46" spans="1:47" x14ac:dyDescent="0.25">
      <c r="B46" s="6" t="s">
        <v>29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22775.680296613398</v>
      </c>
      <c r="I46" s="23">
        <v>0</v>
      </c>
      <c r="J46" s="23">
        <v>11985.206343984231</v>
      </c>
      <c r="K46" s="23">
        <v>0</v>
      </c>
      <c r="L46" s="23">
        <v>0</v>
      </c>
      <c r="M46" s="23">
        <v>55344.228275977046</v>
      </c>
      <c r="N46" s="23">
        <v>22873.842291921319</v>
      </c>
      <c r="O46" s="23">
        <v>5708.7814768984681</v>
      </c>
      <c r="P46" s="23">
        <v>22393.327829798334</v>
      </c>
      <c r="Q46" s="23">
        <v>29050.805941247905</v>
      </c>
      <c r="R46" s="23">
        <v>36689.681115518149</v>
      </c>
      <c r="S46" s="23">
        <v>7383.0155407431885</v>
      </c>
      <c r="T46" s="23">
        <v>14959.31843545154</v>
      </c>
      <c r="U46" s="23">
        <v>32320.927799248835</v>
      </c>
      <c r="V46" s="23">
        <v>28182.161828494223</v>
      </c>
    </row>
    <row r="47" spans="1:47" x14ac:dyDescent="0.25">
      <c r="B47" s="6" t="s">
        <v>30</v>
      </c>
      <c r="C47" s="23">
        <v>260</v>
      </c>
      <c r="D47" s="23">
        <v>442.35317189999932</v>
      </c>
      <c r="E47" s="23">
        <v>232.04236493880035</v>
      </c>
      <c r="F47" s="23">
        <v>243.97737520836472</v>
      </c>
      <c r="G47" s="23">
        <v>256.51936930314696</v>
      </c>
      <c r="H47" s="23">
        <v>269.69885886134853</v>
      </c>
      <c r="I47" s="23">
        <v>283.54787086274155</v>
      </c>
      <c r="J47" s="23">
        <v>298.10002195137986</v>
      </c>
      <c r="K47" s="23">
        <v>313.39059635627837</v>
      </c>
      <c r="L47" s="23">
        <v>329.63435803163065</v>
      </c>
      <c r="M47" s="23">
        <v>346.72007156008294</v>
      </c>
      <c r="N47" s="23">
        <v>364.69137725961627</v>
      </c>
      <c r="O47" s="23">
        <v>383.59417742699497</v>
      </c>
      <c r="P47" s="23">
        <v>403.47675358153447</v>
      </c>
      <c r="Q47" s="23">
        <v>424.38988978572252</v>
      </c>
      <c r="R47" s="23">
        <v>446.38700235786382</v>
      </c>
      <c r="S47" s="23">
        <v>469.5242763078968</v>
      </c>
      <c r="T47" s="23">
        <v>493.860808845262</v>
      </c>
      <c r="U47" s="23">
        <v>519.45876032481647</v>
      </c>
      <c r="V47" s="23">
        <v>546.38351301673356</v>
      </c>
    </row>
    <row r="48" spans="1:47" s="57" customFormat="1" x14ac:dyDescent="0.25">
      <c r="B48" s="18" t="s">
        <v>55</v>
      </c>
      <c r="C48" s="36">
        <f>SUM(C44:C47)</f>
        <v>156620.93395470735</v>
      </c>
      <c r="D48" s="36">
        <f t="shared" ref="D48:V48" si="5">SUM(D44:D47)</f>
        <v>179381.12781390629</v>
      </c>
      <c r="E48" s="36">
        <f t="shared" si="5"/>
        <v>199954.797063045</v>
      </c>
      <c r="F48" s="36">
        <f t="shared" si="5"/>
        <v>222229.21279020037</v>
      </c>
      <c r="G48" s="36">
        <f t="shared" si="5"/>
        <v>238598.43189737742</v>
      </c>
      <c r="H48" s="36">
        <f t="shared" si="5"/>
        <v>242966.50114983646</v>
      </c>
      <c r="I48" s="36">
        <f t="shared" si="5"/>
        <v>265800.05672386964</v>
      </c>
      <c r="J48" s="36">
        <f t="shared" si="5"/>
        <v>273012.39766624034</v>
      </c>
      <c r="K48" s="36">
        <f t="shared" si="5"/>
        <v>292806.46199138957</v>
      </c>
      <c r="L48" s="36">
        <f t="shared" si="5"/>
        <v>313677.42723987054</v>
      </c>
      <c r="M48" s="36">
        <f t="shared" si="5"/>
        <v>276771.62113721872</v>
      </c>
      <c r="N48" s="36">
        <f t="shared" si="5"/>
        <v>300935.94364471443</v>
      </c>
      <c r="O48" s="36">
        <f t="shared" si="5"/>
        <v>316929.58763403224</v>
      </c>
      <c r="P48" s="36">
        <f t="shared" si="5"/>
        <v>336759.40707595274</v>
      </c>
      <c r="Q48" s="36">
        <f t="shared" si="5"/>
        <v>358134.15535108838</v>
      </c>
      <c r="R48" s="36">
        <f t="shared" si="5"/>
        <v>380730.04593130166</v>
      </c>
      <c r="S48" s="36">
        <f t="shared" si="5"/>
        <v>404943.76305380464</v>
      </c>
      <c r="T48" s="36">
        <f t="shared" si="5"/>
        <v>421842.78333113861</v>
      </c>
      <c r="U48" s="36">
        <f t="shared" si="5"/>
        <v>439910.98708772357</v>
      </c>
      <c r="V48" s="36">
        <f t="shared" si="5"/>
        <v>458888.51889028942</v>
      </c>
      <c r="W48" s="18"/>
      <c r="X48" s="18"/>
      <c r="Y48" s="18"/>
      <c r="Z48" s="18"/>
      <c r="AA48" s="18"/>
      <c r="AB48" s="18"/>
    </row>
    <row r="49" spans="2:22" x14ac:dyDescent="0.25">
      <c r="B49" s="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2:22" ht="15.75" thickBot="1" x14ac:dyDescent="0.3">
      <c r="B50" s="18" t="s">
        <v>31</v>
      </c>
      <c r="C50" s="41">
        <f>SUM(C48,C24)</f>
        <v>332397</v>
      </c>
      <c r="D50" s="41">
        <f t="shared" ref="D50:V50" si="6">SUM(D48,D24)</f>
        <v>356943.20897698001</v>
      </c>
      <c r="E50" s="41">
        <f t="shared" si="6"/>
        <v>384220.95377944945</v>
      </c>
      <c r="F50" s="41">
        <f t="shared" si="6"/>
        <v>413468.08986274595</v>
      </c>
      <c r="G50" s="41">
        <f t="shared" si="6"/>
        <v>437090.04575686919</v>
      </c>
      <c r="H50" s="41">
        <f t="shared" si="6"/>
        <v>461235.88080490893</v>
      </c>
      <c r="I50" s="41">
        <f t="shared" si="6"/>
        <v>487389.25632324553</v>
      </c>
      <c r="J50" s="41">
        <f t="shared" si="6"/>
        <v>514360.34683182335</v>
      </c>
      <c r="K50" s="41">
        <f t="shared" si="6"/>
        <v>543450.07935521496</v>
      </c>
      <c r="L50" s="41">
        <f t="shared" si="6"/>
        <v>573995.82096884446</v>
      </c>
      <c r="M50" s="41">
        <f t="shared" si="6"/>
        <v>606234.73101798992</v>
      </c>
      <c r="N50" s="41">
        <f t="shared" si="6"/>
        <v>641489.60352315637</v>
      </c>
      <c r="O50" s="41">
        <f t="shared" si="6"/>
        <v>677968.90295719239</v>
      </c>
      <c r="P50" s="41">
        <f t="shared" si="6"/>
        <v>710025.81340996502</v>
      </c>
      <c r="Q50" s="41">
        <f t="shared" si="6"/>
        <v>744058.77184252616</v>
      </c>
      <c r="R50" s="41">
        <f t="shared" si="6"/>
        <v>779759.78431740485</v>
      </c>
      <c r="S50" s="41">
        <f t="shared" si="6"/>
        <v>817541.93066426599</v>
      </c>
      <c r="T50" s="41">
        <f t="shared" si="6"/>
        <v>848489.71011931403</v>
      </c>
      <c r="U50" s="41">
        <f t="shared" si="6"/>
        <v>881104.6776896501</v>
      </c>
      <c r="V50" s="41">
        <f t="shared" si="6"/>
        <v>915145.33075302653</v>
      </c>
    </row>
    <row r="51" spans="2:22" ht="6" customHeight="1" thickTop="1" x14ac:dyDescent="0.25">
      <c r="B51" s="6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</row>
    <row r="52" spans="2:22" ht="18" x14ac:dyDescent="0.25">
      <c r="B52" s="5" t="s">
        <v>32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x14ac:dyDescent="0.25">
      <c r="B53" s="18" t="s">
        <v>33</v>
      </c>
      <c r="C53" s="22">
        <v>10000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</row>
    <row r="54" spans="2:22" x14ac:dyDescent="0.25">
      <c r="B54" s="6" t="s">
        <v>34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x14ac:dyDescent="0.25">
      <c r="B55" s="6" t="s">
        <v>35</v>
      </c>
      <c r="C55" s="23">
        <v>27678.202645292651</v>
      </c>
      <c r="D55" s="23">
        <v>95273.89801094227</v>
      </c>
      <c r="E55" s="23">
        <v>213127.95721288031</v>
      </c>
      <c r="F55" s="23">
        <v>320365.05179946573</v>
      </c>
      <c r="G55" s="23">
        <v>203258.1356518454</v>
      </c>
      <c r="H55" s="23">
        <v>143606.90695531014</v>
      </c>
      <c r="I55" s="23">
        <v>205712.81959507856</v>
      </c>
      <c r="J55" s="23">
        <v>158345.6153058515</v>
      </c>
      <c r="K55" s="23">
        <v>65305.177640871116</v>
      </c>
      <c r="L55" s="23">
        <v>42806.786191721592</v>
      </c>
      <c r="M55" s="23">
        <v>138167.92828110486</v>
      </c>
      <c r="N55" s="23">
        <v>77912.91122548838</v>
      </c>
      <c r="O55" s="23">
        <v>55467.324966635642</v>
      </c>
      <c r="P55" s="23">
        <v>75563.051477097091</v>
      </c>
      <c r="Q55" s="23">
        <v>131390.61377446388</v>
      </c>
      <c r="R55" s="23">
        <v>164069.1373305234</v>
      </c>
      <c r="S55" s="23">
        <v>142145.44385615899</v>
      </c>
      <c r="T55" s="23">
        <v>134330.12377557857</v>
      </c>
      <c r="U55" s="23">
        <v>94572.883431074239</v>
      </c>
      <c r="V55" s="23">
        <v>74649.9866905745</v>
      </c>
    </row>
    <row r="56" spans="2:22" x14ac:dyDescent="0.25">
      <c r="B56" s="6" t="s">
        <v>36</v>
      </c>
      <c r="C56" s="23">
        <v>96433.125</v>
      </c>
      <c r="D56" s="23">
        <v>3967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</row>
    <row r="57" spans="2:22" x14ac:dyDescent="0.25">
      <c r="B57" s="6" t="s">
        <v>37</v>
      </c>
      <c r="C57" s="23">
        <v>94953.112354707351</v>
      </c>
      <c r="D57" s="23">
        <v>113801.44298905767</v>
      </c>
      <c r="E57" s="23">
        <v>132598.40578711967</v>
      </c>
      <c r="F57" s="23">
        <v>138032.92420053427</v>
      </c>
      <c r="G57" s="23">
        <v>132821.5843481546</v>
      </c>
      <c r="H57" s="23">
        <v>112878.6930446898</v>
      </c>
      <c r="I57" s="23">
        <v>139782.18040492144</v>
      </c>
      <c r="J57" s="23">
        <v>135154.3846941485</v>
      </c>
      <c r="K57" s="23">
        <v>133194.82235912888</v>
      </c>
      <c r="L57" s="23">
        <v>156683.21380827841</v>
      </c>
      <c r="M57" s="23">
        <v>61832.071718895146</v>
      </c>
      <c r="N57" s="23">
        <v>122087.08877451162</v>
      </c>
      <c r="O57" s="23">
        <v>144532.67503336436</v>
      </c>
      <c r="P57" s="23">
        <v>149436.94852290291</v>
      </c>
      <c r="Q57" s="23">
        <v>153609.38622553612</v>
      </c>
      <c r="R57" s="23">
        <v>170930.8626694766</v>
      </c>
      <c r="S57" s="23">
        <v>207854.55614384101</v>
      </c>
      <c r="T57" s="23">
        <v>215669.87622442137</v>
      </c>
      <c r="U57" s="23">
        <v>215427.11656892576</v>
      </c>
      <c r="V57" s="23">
        <v>245350.0133094255</v>
      </c>
    </row>
    <row r="58" spans="2:22" x14ac:dyDescent="0.25">
      <c r="B58" s="6" t="s">
        <v>38</v>
      </c>
      <c r="C58" s="23">
        <v>5935.56</v>
      </c>
      <c r="D58" s="23">
        <v>1957.6590000000001</v>
      </c>
      <c r="E58" s="23">
        <v>9273.6370000000006</v>
      </c>
      <c r="F58" s="23">
        <v>6602.0240000000003</v>
      </c>
      <c r="G58" s="23">
        <v>3920.28</v>
      </c>
      <c r="H58" s="23">
        <v>3514.4</v>
      </c>
      <c r="I58" s="23">
        <v>4505</v>
      </c>
      <c r="J58" s="23">
        <v>1500</v>
      </c>
      <c r="K58" s="23">
        <v>1500</v>
      </c>
      <c r="L58" s="23">
        <v>510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</row>
    <row r="59" spans="2:22" x14ac:dyDescent="0.25">
      <c r="B59" s="6" t="s">
        <v>39</v>
      </c>
      <c r="C59" s="43">
        <v>235000</v>
      </c>
      <c r="D59" s="43">
        <v>214999.99999999997</v>
      </c>
      <c r="E59" s="43">
        <v>355000</v>
      </c>
      <c r="F59" s="43">
        <v>465000</v>
      </c>
      <c r="G59" s="43">
        <v>340000</v>
      </c>
      <c r="H59" s="43">
        <v>259999.99999999994</v>
      </c>
      <c r="I59" s="43">
        <v>350000</v>
      </c>
      <c r="J59" s="43">
        <v>295000</v>
      </c>
      <c r="K59" s="43">
        <v>200000</v>
      </c>
      <c r="L59" s="43">
        <v>200000</v>
      </c>
      <c r="M59" s="43">
        <v>200000</v>
      </c>
      <c r="N59" s="43">
        <v>200000</v>
      </c>
      <c r="O59" s="43">
        <v>200000</v>
      </c>
      <c r="P59" s="43">
        <v>225000</v>
      </c>
      <c r="Q59" s="43">
        <v>285000</v>
      </c>
      <c r="R59" s="43">
        <v>335000</v>
      </c>
      <c r="S59" s="43">
        <v>350000</v>
      </c>
      <c r="T59" s="43">
        <v>349999.99999999994</v>
      </c>
      <c r="U59" s="43">
        <v>310000</v>
      </c>
      <c r="V59" s="43">
        <v>320000</v>
      </c>
    </row>
    <row r="60" spans="2:22" x14ac:dyDescent="0.25">
      <c r="B60" s="6" t="s">
        <v>40</v>
      </c>
      <c r="C60" s="28">
        <v>235000</v>
      </c>
      <c r="D60" s="23">
        <v>214999.99999999994</v>
      </c>
      <c r="E60" s="23">
        <v>355000</v>
      </c>
      <c r="F60" s="23">
        <v>465000</v>
      </c>
      <c r="G60" s="23">
        <v>340000</v>
      </c>
      <c r="H60" s="23">
        <v>259999.99999999994</v>
      </c>
      <c r="I60" s="23">
        <v>350000</v>
      </c>
      <c r="J60" s="23">
        <v>295000</v>
      </c>
      <c r="K60" s="23">
        <v>200000</v>
      </c>
      <c r="L60" s="23">
        <v>200000</v>
      </c>
      <c r="M60" s="23">
        <v>200000</v>
      </c>
      <c r="N60" s="23">
        <v>200000</v>
      </c>
      <c r="O60" s="23">
        <v>200000</v>
      </c>
      <c r="P60" s="23">
        <v>225000</v>
      </c>
      <c r="Q60" s="23">
        <v>285000</v>
      </c>
      <c r="R60" s="23">
        <v>335000</v>
      </c>
      <c r="S60" s="23">
        <v>350000</v>
      </c>
      <c r="T60" s="23">
        <v>349999.99999999994</v>
      </c>
      <c r="U60" s="23">
        <v>310000</v>
      </c>
      <c r="V60" s="23">
        <v>320000</v>
      </c>
    </row>
    <row r="61" spans="2:22" ht="15.75" thickBot="1" x14ac:dyDescent="0.3">
      <c r="B61" s="18" t="s">
        <v>41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</row>
    <row r="62" spans="2:22" ht="6" customHeight="1" thickTop="1" x14ac:dyDescent="0.25">
      <c r="B62" s="1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2:22" ht="18" x14ac:dyDescent="0.25">
      <c r="B63" s="5" t="s">
        <v>42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x14ac:dyDescent="0.25">
      <c r="B64" s="6" t="s">
        <v>43</v>
      </c>
      <c r="C64" s="45">
        <v>354.87665975553449</v>
      </c>
      <c r="D64" s="46">
        <v>354.93274021411293</v>
      </c>
      <c r="E64" s="46">
        <v>331.7402682634858</v>
      </c>
      <c r="F64" s="46">
        <v>317.15062052637063</v>
      </c>
      <c r="G64" s="46">
        <v>309.95576623289395</v>
      </c>
      <c r="H64" s="46">
        <v>302.95</v>
      </c>
      <c r="I64" s="46">
        <v>334.29523581651108</v>
      </c>
      <c r="J64" s="46">
        <v>302.95</v>
      </c>
      <c r="K64" s="46">
        <v>307.31836575631337</v>
      </c>
      <c r="L64" s="46">
        <v>309.09037705047808</v>
      </c>
      <c r="M64" s="46">
        <v>302.95</v>
      </c>
      <c r="N64" s="46">
        <v>302.95</v>
      </c>
      <c r="O64" s="46">
        <v>302.95</v>
      </c>
      <c r="P64" s="46">
        <v>302.95</v>
      </c>
      <c r="Q64" s="46">
        <v>302.95</v>
      </c>
      <c r="R64" s="46">
        <v>302.95</v>
      </c>
      <c r="S64" s="46">
        <v>302.95000000000005</v>
      </c>
      <c r="T64" s="46">
        <v>302.95</v>
      </c>
      <c r="U64" s="46">
        <v>302.95</v>
      </c>
      <c r="V64" s="46">
        <v>302.95</v>
      </c>
    </row>
    <row r="65" spans="2:22" x14ac:dyDescent="0.25">
      <c r="B65" s="6" t="s">
        <v>44</v>
      </c>
      <c r="C65" s="22">
        <v>187567</v>
      </c>
      <c r="D65" s="22">
        <v>187567</v>
      </c>
      <c r="E65" s="22">
        <v>187567</v>
      </c>
      <c r="F65" s="22">
        <v>187567</v>
      </c>
      <c r="G65" s="22">
        <v>187567</v>
      </c>
      <c r="H65" s="22">
        <v>210342.6802966134</v>
      </c>
      <c r="I65" s="22">
        <v>210342.6802966134</v>
      </c>
      <c r="J65" s="22">
        <v>222327.88664059763</v>
      </c>
      <c r="K65" s="22">
        <v>222327.88664059763</v>
      </c>
      <c r="L65" s="22">
        <v>222327.88664059763</v>
      </c>
      <c r="M65" s="22">
        <v>277672.11491657468</v>
      </c>
      <c r="N65" s="22">
        <v>300545.95720849599</v>
      </c>
      <c r="O65" s="22">
        <v>306254.73868539446</v>
      </c>
      <c r="P65" s="22">
        <v>328648.0665151928</v>
      </c>
      <c r="Q65" s="22">
        <v>357698.8724564407</v>
      </c>
      <c r="R65" s="22">
        <v>394388.55357195885</v>
      </c>
      <c r="S65" s="22">
        <v>401771.56911270204</v>
      </c>
      <c r="T65" s="22">
        <v>416730.88754815358</v>
      </c>
      <c r="U65" s="22">
        <v>449051.81534740241</v>
      </c>
      <c r="V65" s="22">
        <v>477233.97717589664</v>
      </c>
    </row>
    <row r="66" spans="2:22" x14ac:dyDescent="0.25">
      <c r="B66" s="6" t="s">
        <v>45</v>
      </c>
      <c r="C66" s="23">
        <v>4020</v>
      </c>
      <c r="D66" s="23">
        <v>4462.3531718999993</v>
      </c>
      <c r="E66" s="23">
        <v>4694.3955368387997</v>
      </c>
      <c r="F66" s="23">
        <v>4938.3729120471644</v>
      </c>
      <c r="G66" s="23">
        <v>5194.8922813503114</v>
      </c>
      <c r="H66" s="23">
        <v>5464.5911402116599</v>
      </c>
      <c r="I66" s="23">
        <v>5748.1390110744014</v>
      </c>
      <c r="J66" s="23">
        <v>6046.2390330257813</v>
      </c>
      <c r="K66" s="23">
        <v>6359.6296293820596</v>
      </c>
      <c r="L66" s="23">
        <v>6689.2639874136903</v>
      </c>
      <c r="M66" s="23">
        <v>7035.9840589737732</v>
      </c>
      <c r="N66" s="23">
        <v>7400.6754362333895</v>
      </c>
      <c r="O66" s="23">
        <v>7784.2696136603845</v>
      </c>
      <c r="P66" s="23">
        <v>8187.746367241919</v>
      </c>
      <c r="Q66" s="23">
        <v>8612.1362570276415</v>
      </c>
      <c r="R66" s="23">
        <v>9058.5232593855053</v>
      </c>
      <c r="S66" s="23">
        <v>9528.0475356934021</v>
      </c>
      <c r="T66" s="23">
        <v>10021.908344538664</v>
      </c>
      <c r="U66" s="23">
        <v>10541.367104863481</v>
      </c>
      <c r="V66" s="23">
        <v>11087.750617880214</v>
      </c>
    </row>
    <row r="67" spans="2:22" ht="15.75" thickBot="1" x14ac:dyDescent="0.3">
      <c r="B67" s="6" t="s">
        <v>46</v>
      </c>
      <c r="C67" s="41">
        <v>191587</v>
      </c>
      <c r="D67" s="41">
        <v>192029.3531719</v>
      </c>
      <c r="E67" s="41">
        <v>192261.3955368388</v>
      </c>
      <c r="F67" s="41">
        <v>192505.37291204717</v>
      </c>
      <c r="G67" s="41">
        <v>192761.8922813503</v>
      </c>
      <c r="H67" s="41">
        <v>215807.27143682505</v>
      </c>
      <c r="I67" s="41">
        <v>216090.81930768781</v>
      </c>
      <c r="J67" s="41">
        <v>228374.12567362341</v>
      </c>
      <c r="K67" s="41">
        <v>228687.51626997968</v>
      </c>
      <c r="L67" s="41">
        <v>229017.15062801132</v>
      </c>
      <c r="M67" s="41">
        <v>284708.09897554846</v>
      </c>
      <c r="N67" s="41">
        <v>307946.6326447294</v>
      </c>
      <c r="O67" s="41">
        <v>314039.00829905487</v>
      </c>
      <c r="P67" s="41">
        <v>336835.81288243469</v>
      </c>
      <c r="Q67" s="41">
        <v>366311.00871346833</v>
      </c>
      <c r="R67" s="41">
        <v>403447.07683134434</v>
      </c>
      <c r="S67" s="41">
        <v>411299.61664839543</v>
      </c>
      <c r="T67" s="41">
        <v>426752.79589269223</v>
      </c>
      <c r="U67" s="41">
        <v>459593.18245226587</v>
      </c>
      <c r="V67" s="41">
        <v>488321.72779377684</v>
      </c>
    </row>
    <row r="68" spans="2:22" ht="18.75" thickTop="1" x14ac:dyDescent="0.25">
      <c r="B68" s="5" t="s">
        <v>47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x14ac:dyDescent="0.25">
      <c r="B69" s="6" t="s">
        <v>48</v>
      </c>
      <c r="C69" s="49">
        <v>5.1100000000000003</v>
      </c>
      <c r="D69" s="49">
        <v>6.56</v>
      </c>
      <c r="E69" s="49">
        <v>6.25</v>
      </c>
      <c r="F69" s="49">
        <v>6.97</v>
      </c>
      <c r="G69" s="49">
        <v>8.5299999999999994</v>
      </c>
      <c r="H69" s="49">
        <v>8.39</v>
      </c>
      <c r="I69" s="49">
        <v>23.7</v>
      </c>
      <c r="J69" s="49">
        <v>22.72</v>
      </c>
      <c r="K69" s="49">
        <v>26.23</v>
      </c>
      <c r="L69" s="49">
        <v>29.53</v>
      </c>
      <c r="M69" s="49">
        <v>26.08</v>
      </c>
      <c r="N69" s="49">
        <v>28.92</v>
      </c>
      <c r="O69" s="49">
        <v>32.590000000000003</v>
      </c>
      <c r="P69" s="49">
        <v>33.54</v>
      </c>
      <c r="Q69" s="49">
        <v>34</v>
      </c>
      <c r="R69" s="49">
        <v>33.42</v>
      </c>
      <c r="S69" s="49">
        <v>37.409999999999997</v>
      </c>
      <c r="T69" s="49">
        <v>39.4</v>
      </c>
      <c r="U69" s="49">
        <v>39.56</v>
      </c>
      <c r="V69" s="49">
        <v>40.229999999999997</v>
      </c>
    </row>
    <row r="70" spans="2:22" x14ac:dyDescent="0.25">
      <c r="B70" s="6" t="s">
        <v>49</v>
      </c>
      <c r="C70" s="49">
        <v>3.89</v>
      </c>
      <c r="D70" s="49">
        <v>4</v>
      </c>
      <c r="E70" s="49">
        <v>4.49</v>
      </c>
      <c r="F70" s="49">
        <v>3.47</v>
      </c>
      <c r="G70" s="49">
        <v>2.68</v>
      </c>
      <c r="H70" s="49">
        <v>2.5099999999999998</v>
      </c>
      <c r="I70" s="49">
        <v>2.2599999999999998</v>
      </c>
      <c r="J70" s="49">
        <v>2.16</v>
      </c>
      <c r="K70" s="49">
        <v>1.89</v>
      </c>
      <c r="L70" s="49">
        <v>2.13</v>
      </c>
      <c r="M70" s="49">
        <v>1.81</v>
      </c>
      <c r="N70" s="49">
        <v>1.9</v>
      </c>
      <c r="O70" s="49">
        <v>1.97</v>
      </c>
      <c r="P70" s="49">
        <v>2.02</v>
      </c>
      <c r="Q70" s="49">
        <v>1.88</v>
      </c>
      <c r="R70" s="49">
        <v>1.85</v>
      </c>
      <c r="S70" s="49">
        <v>1.85</v>
      </c>
      <c r="T70" s="49">
        <v>1.9</v>
      </c>
      <c r="U70" s="49">
        <v>1.86</v>
      </c>
      <c r="V70" s="49">
        <v>1.93</v>
      </c>
    </row>
    <row r="71" spans="2:22" x14ac:dyDescent="0.25">
      <c r="B71" s="47" t="s">
        <v>50</v>
      </c>
      <c r="C71" s="48">
        <f>ROUND(C42/C44,2)</f>
        <v>2.17</v>
      </c>
      <c r="D71" s="48">
        <f t="shared" ref="D71:V71" si="7">ROUND(D42/D44,2)</f>
        <v>2.48</v>
      </c>
      <c r="E71" s="48">
        <f t="shared" si="7"/>
        <v>2.61</v>
      </c>
      <c r="F71" s="48">
        <f t="shared" si="7"/>
        <v>2.3199999999999998</v>
      </c>
      <c r="G71" s="48">
        <f t="shared" si="7"/>
        <v>2.04</v>
      </c>
      <c r="H71" s="48">
        <f t="shared" si="7"/>
        <v>1.93</v>
      </c>
      <c r="I71" s="48">
        <f t="shared" si="7"/>
        <v>2.06</v>
      </c>
      <c r="J71" s="48">
        <f t="shared" si="7"/>
        <v>1.98</v>
      </c>
      <c r="K71" s="48">
        <f t="shared" si="7"/>
        <v>1.76</v>
      </c>
      <c r="L71" s="48">
        <f t="shared" si="7"/>
        <v>1.99</v>
      </c>
      <c r="M71" s="48">
        <f t="shared" si="7"/>
        <v>1.7</v>
      </c>
      <c r="N71" s="48">
        <f t="shared" si="7"/>
        <v>1.78</v>
      </c>
      <c r="O71" s="48">
        <f t="shared" si="7"/>
        <v>1.86</v>
      </c>
      <c r="P71" s="48">
        <f t="shared" si="7"/>
        <v>1.91</v>
      </c>
      <c r="Q71" s="48">
        <f t="shared" si="7"/>
        <v>1.78</v>
      </c>
      <c r="R71" s="48">
        <f t="shared" si="7"/>
        <v>1.75</v>
      </c>
      <c r="S71" s="48">
        <f t="shared" si="7"/>
        <v>1.76</v>
      </c>
      <c r="T71" s="48">
        <f t="shared" si="7"/>
        <v>1.81</v>
      </c>
      <c r="U71" s="48">
        <f t="shared" si="7"/>
        <v>1.78</v>
      </c>
      <c r="V71" s="48">
        <f t="shared" si="7"/>
        <v>1.84</v>
      </c>
    </row>
    <row r="72" spans="2:22" ht="5.25" customHeight="1" x14ac:dyDescent="0.25">
      <c r="B72" s="6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2:22" x14ac:dyDescent="0.25">
      <c r="B73" s="6" t="s">
        <v>51</v>
      </c>
      <c r="C73" s="50">
        <f t="shared" ref="C73:V73" si="8">+C57/C60</f>
        <v>0.40405579725407381</v>
      </c>
      <c r="D73" s="50">
        <f t="shared" si="8"/>
        <v>0.52930903715840794</v>
      </c>
      <c r="E73" s="50">
        <f t="shared" si="8"/>
        <v>0.37351663602005541</v>
      </c>
      <c r="F73" s="50">
        <f t="shared" si="8"/>
        <v>0.29684499828071886</v>
      </c>
      <c r="G73" s="50">
        <f t="shared" si="8"/>
        <v>0.39065171867104292</v>
      </c>
      <c r="H73" s="50">
        <f t="shared" si="8"/>
        <v>0.43414881940265321</v>
      </c>
      <c r="I73" s="50">
        <f t="shared" si="8"/>
        <v>0.39937765829977556</v>
      </c>
      <c r="J73" s="50">
        <f t="shared" si="8"/>
        <v>0.45815045659033388</v>
      </c>
      <c r="K73" s="50">
        <f t="shared" si="8"/>
        <v>0.66597411179564447</v>
      </c>
      <c r="L73" s="50">
        <f t="shared" si="8"/>
        <v>0.78341606904139205</v>
      </c>
      <c r="M73" s="50">
        <f t="shared" si="8"/>
        <v>0.30916035859447571</v>
      </c>
      <c r="N73" s="50">
        <f t="shared" si="8"/>
        <v>0.6104354438725581</v>
      </c>
      <c r="O73" s="50">
        <f t="shared" si="8"/>
        <v>0.72266337516682178</v>
      </c>
      <c r="P73" s="50">
        <f t="shared" si="8"/>
        <v>0.66416421565734629</v>
      </c>
      <c r="Q73" s="50">
        <f t="shared" si="8"/>
        <v>0.53898030254574081</v>
      </c>
      <c r="R73" s="50">
        <f t="shared" si="8"/>
        <v>0.51024138110291517</v>
      </c>
      <c r="S73" s="50">
        <f t="shared" si="8"/>
        <v>0.59387016041097429</v>
      </c>
      <c r="T73" s="50">
        <f t="shared" si="8"/>
        <v>0.61619964635548974</v>
      </c>
      <c r="U73" s="50">
        <f t="shared" si="8"/>
        <v>0.69492618248040572</v>
      </c>
      <c r="V73" s="50">
        <f t="shared" si="8"/>
        <v>0.76671879159195466</v>
      </c>
    </row>
    <row r="74" spans="2:22" x14ac:dyDescent="0.25">
      <c r="B74" s="6" t="s">
        <v>52</v>
      </c>
      <c r="C74" s="50">
        <f t="shared" ref="C74:V74" si="9">+(C44+C39)/C11</f>
        <v>0.18683628793280324</v>
      </c>
      <c r="D74" s="50">
        <f t="shared" si="9"/>
        <v>0.18171111817028204</v>
      </c>
      <c r="E74" s="50">
        <f t="shared" si="9"/>
        <v>0.17665974774251036</v>
      </c>
      <c r="F74" s="50">
        <f t="shared" si="9"/>
        <v>0.20548601397125227</v>
      </c>
      <c r="G74" s="50">
        <f t="shared" si="9"/>
        <v>0.23894247593383094</v>
      </c>
      <c r="H74" s="50">
        <f t="shared" si="9"/>
        <v>0.23160252817377658</v>
      </c>
      <c r="I74" s="50">
        <f t="shared" si="9"/>
        <v>0.25355868331667925</v>
      </c>
      <c r="J74" s="50">
        <f t="shared" si="9"/>
        <v>0.24112903676965455</v>
      </c>
      <c r="K74" s="50">
        <f t="shared" si="9"/>
        <v>0.28889330774472993</v>
      </c>
      <c r="L74" s="50">
        <f t="shared" si="9"/>
        <v>0.27045373980696957</v>
      </c>
      <c r="M74" s="50">
        <f t="shared" si="9"/>
        <v>0.261376401342445</v>
      </c>
      <c r="N74" s="50">
        <f t="shared" si="9"/>
        <v>0.24214815544463605</v>
      </c>
      <c r="O74" s="50">
        <f t="shared" si="9"/>
        <v>0.2432881215890586</v>
      </c>
      <c r="P74" s="50">
        <f t="shared" si="9"/>
        <v>0.2300876481511854</v>
      </c>
      <c r="Q74" s="50">
        <f t="shared" si="9"/>
        <v>0.23359855426714871</v>
      </c>
      <c r="R74" s="50">
        <f t="shared" si="9"/>
        <v>0.2213742798988832</v>
      </c>
      <c r="S74" s="50">
        <f t="shared" si="9"/>
        <v>0.22975936813995748</v>
      </c>
      <c r="T74" s="50">
        <f t="shared" si="9"/>
        <v>0.22401571090258671</v>
      </c>
      <c r="U74" s="50">
        <f t="shared" si="9"/>
        <v>0.21527708298451925</v>
      </c>
      <c r="V74" s="50">
        <f t="shared" si="9"/>
        <v>0.20047166077679673</v>
      </c>
    </row>
    <row r="75" spans="2:22" ht="226.5" customHeight="1" x14ac:dyDescent="0.25"/>
  </sheetData>
  <pageMargins left="0.25" right="0.25" top="0.25" bottom="0.25" header="0.3" footer="0.3"/>
  <pageSetup paperSize="17" scale="60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2689CD1-681E-40B7-A168-5F8278BF8025}">
            <xm:f>'C:\Users\jbernas\Dropbox (HRSD)\Finance\FuturePerfect\[2020_04_01 FY21 FINAL FuturePerfect.xlsm]HRSDInputs'!#REF!=0</xm:f>
            <x14:dxf>
              <font>
                <color theme="9" tint="-0.24994659260841701"/>
              </font>
            </x14:dxf>
          </x14:cfRule>
          <xm:sqref>D2:V2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Bernas, Jay</dc:creator>
  <cp:lastModifiedBy>Tribfelner, Alexis</cp:lastModifiedBy>
  <cp:lastPrinted>2020-04-01T18:36:10Z</cp:lastPrinted>
  <dcterms:created xsi:type="dcterms:W3CDTF">2020-04-01T12:45:11Z</dcterms:created>
  <dcterms:modified xsi:type="dcterms:W3CDTF">2020-04-08T13:32:55Z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